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dadrozda\Desktop\PLAR Evidence\"/>
    </mc:Choice>
  </mc:AlternateContent>
  <xr:revisionPtr revIDLastSave="0" documentId="8_{5A8CF8A1-48FF-437A-A71A-2A3A495FD36B}" xr6:coauthVersionLast="36" xr6:coauthVersionMax="36" xr10:uidLastSave="{00000000-0000-0000-0000-000000000000}"/>
  <bookViews>
    <workbookView xWindow="0" yWindow="0" windowWidth="16395" windowHeight="5655" xr2:uid="{00000000-000D-0000-FFFF-FFFF00000000}"/>
  </bookViews>
  <sheets>
    <sheet name="Sheet1" sheetId="1" r:id="rId1"/>
  </sheets>
  <definedNames>
    <definedName name="_xlnm.Print_Area" localSheetId="0">Sheet1!$A$1:$L$129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" i="1" l="1"/>
  <c r="G75" i="1"/>
  <c r="D65" i="1" l="1"/>
  <c r="L114" i="1" l="1"/>
  <c r="H39" i="1"/>
  <c r="H67" i="1" l="1"/>
  <c r="L92" i="1"/>
  <c r="G57" i="1"/>
  <c r="G18" i="1" l="1"/>
  <c r="L121" i="1"/>
  <c r="L122" i="1"/>
  <c r="L123" i="1"/>
  <c r="L124" i="1"/>
  <c r="L120" i="1"/>
  <c r="L93" i="1"/>
  <c r="L94" i="1"/>
  <c r="L96" i="1"/>
  <c r="L97" i="1"/>
  <c r="L98" i="1"/>
  <c r="L99" i="1"/>
  <c r="L100" i="1"/>
  <c r="L89" i="1"/>
  <c r="L90" i="1"/>
  <c r="L91" i="1"/>
  <c r="L88" i="1"/>
  <c r="L77" i="1"/>
  <c r="L78" i="1"/>
  <c r="L79" i="1"/>
  <c r="L80" i="1"/>
  <c r="L81" i="1"/>
  <c r="L82" i="1"/>
  <c r="L83" i="1"/>
  <c r="L84" i="1"/>
  <c r="L85" i="1"/>
  <c r="L86" i="1"/>
  <c r="L76" i="1"/>
  <c r="L74" i="1"/>
  <c r="L73" i="1"/>
  <c r="L32" i="1"/>
  <c r="L33" i="1"/>
  <c r="L34" i="1"/>
  <c r="L35" i="1"/>
  <c r="L36" i="1"/>
  <c r="L37" i="1"/>
  <c r="L38" i="1"/>
  <c r="L40" i="1"/>
  <c r="L41" i="1"/>
  <c r="L42" i="1"/>
  <c r="L43" i="1"/>
  <c r="L44" i="1"/>
  <c r="L45" i="1"/>
  <c r="L46" i="1"/>
  <c r="L47" i="1"/>
  <c r="L48" i="1"/>
  <c r="L50" i="1"/>
  <c r="L51" i="1"/>
  <c r="L52" i="1"/>
  <c r="L53" i="1"/>
  <c r="L54" i="1"/>
  <c r="L55" i="1"/>
  <c r="L56" i="1"/>
  <c r="L62" i="1"/>
  <c r="L63" i="1"/>
  <c r="L64" i="1"/>
  <c r="L65" i="1"/>
  <c r="L66" i="1"/>
  <c r="L9" i="1"/>
  <c r="L10" i="1"/>
  <c r="L11" i="1"/>
  <c r="L12" i="1"/>
  <c r="L13" i="1"/>
  <c r="L31" i="1"/>
  <c r="J57" i="1"/>
  <c r="J67" i="1" s="1"/>
  <c r="L49" i="1"/>
  <c r="L17" i="1"/>
  <c r="L18" i="1"/>
  <c r="L19" i="1"/>
  <c r="L20" i="1"/>
  <c r="L21" i="1"/>
  <c r="L23" i="1"/>
  <c r="L16" i="1"/>
  <c r="J14" i="1"/>
  <c r="L8" i="1"/>
  <c r="L75" i="1" l="1"/>
  <c r="L125" i="1"/>
  <c r="L87" i="1"/>
  <c r="I57" i="1"/>
  <c r="L57" i="1" s="1"/>
  <c r="I24" i="1"/>
  <c r="L24" i="1" s="1"/>
  <c r="I14" i="1"/>
  <c r="L14" i="1" s="1"/>
  <c r="L101" i="1" l="1"/>
  <c r="I39" i="1"/>
  <c r="I67" i="1" l="1"/>
  <c r="L39" i="1"/>
  <c r="L67" i="1" s="1"/>
  <c r="D126" i="1"/>
  <c r="D124" i="1"/>
  <c r="D123" i="1"/>
  <c r="G87" i="1"/>
  <c r="G92" i="1"/>
  <c r="G100" i="1"/>
  <c r="G101" i="1" l="1"/>
  <c r="G10" i="1" l="1"/>
  <c r="G17" i="1"/>
  <c r="G16" i="1"/>
  <c r="G11" i="1"/>
  <c r="G9" i="1"/>
  <c r="G8" i="1"/>
  <c r="G49" i="1"/>
  <c r="G39" i="1"/>
  <c r="G67" i="1" s="1"/>
  <c r="G14" i="1" l="1"/>
  <c r="G24" i="1"/>
  <c r="G25" i="1" l="1"/>
  <c r="D112" i="1"/>
  <c r="D110" i="1"/>
  <c r="D109" i="1"/>
  <c r="D114" i="1" l="1"/>
  <c r="D92" i="1"/>
  <c r="D101" i="1" s="1"/>
  <c r="D55" i="1"/>
  <c r="D48" i="1"/>
  <c r="D49" i="1" s="1"/>
  <c r="D32" i="1"/>
  <c r="D39" i="1" s="1"/>
  <c r="D24" i="1"/>
  <c r="D14" i="1"/>
  <c r="D67" i="1" l="1"/>
  <c r="D25" i="1"/>
  <c r="D117" i="1" l="1"/>
  <c r="L25" i="1"/>
  <c r="L22" i="1"/>
</calcChain>
</file>

<file path=xl/sharedStrings.xml><?xml version="1.0" encoding="utf-8"?>
<sst xmlns="http://schemas.openxmlformats.org/spreadsheetml/2006/main" count="128" uniqueCount="88">
  <si>
    <t xml:space="preserve">Total </t>
  </si>
  <si>
    <t xml:space="preserve"> Sub Total </t>
  </si>
  <si>
    <t xml:space="preserve">Sub Total </t>
  </si>
  <si>
    <t xml:space="preserve">Sub total </t>
  </si>
  <si>
    <t xml:space="preserve">Meals </t>
  </si>
  <si>
    <t xml:space="preserve">Total Travel </t>
  </si>
  <si>
    <t>Total School Sponsored Events</t>
  </si>
  <si>
    <t xml:space="preserve">Meetings/Training </t>
  </si>
  <si>
    <t xml:space="preserve">School Sponsored Events </t>
  </si>
  <si>
    <t>Equipment / Supplies</t>
  </si>
  <si>
    <t>CFL Branded Gear</t>
  </si>
  <si>
    <t xml:space="preserve">Equipment Total </t>
  </si>
  <si>
    <t>Pop up nets</t>
  </si>
  <si>
    <t>Sport Equipment</t>
  </si>
  <si>
    <t>Open real measuring tape</t>
  </si>
  <si>
    <t>2015 2016 net profit /loss</t>
  </si>
  <si>
    <t>Sandwich Board Sign</t>
  </si>
  <si>
    <t xml:space="preserve">Actual 2015/2016 </t>
  </si>
  <si>
    <t>Professional Development</t>
  </si>
  <si>
    <t>12 Hotel Rooms  - double occupancy</t>
  </si>
  <si>
    <t xml:space="preserve">8 Fuel fills </t>
  </si>
  <si>
    <t>$50/day</t>
  </si>
  <si>
    <t xml:space="preserve">Event Travel </t>
  </si>
  <si>
    <t>Med Hat Hotel</t>
  </si>
  <si>
    <t xml:space="preserve">Red Deer Hotel </t>
  </si>
  <si>
    <t xml:space="preserve">Peace Country Hotel </t>
  </si>
  <si>
    <t>South Event Travel</t>
  </si>
  <si>
    <t>Central Travel</t>
  </si>
  <si>
    <t xml:space="preserve">Edmonton Area Travel </t>
  </si>
  <si>
    <t>Meals on the road</t>
  </si>
  <si>
    <t>September Picnic</t>
  </si>
  <si>
    <t xml:space="preserve">Medicine Hat </t>
  </si>
  <si>
    <t xml:space="preserve">Lethbridge </t>
  </si>
  <si>
    <t xml:space="preserve">Okotoks </t>
  </si>
  <si>
    <t xml:space="preserve">Edmonton </t>
  </si>
  <si>
    <t xml:space="preserve">Central </t>
  </si>
  <si>
    <t>Lethbridge</t>
  </si>
  <si>
    <t>Camrose</t>
  </si>
  <si>
    <t>June  Picnic</t>
  </si>
  <si>
    <t xml:space="preserve">Grande Prairie </t>
  </si>
  <si>
    <t>Red Deer</t>
  </si>
  <si>
    <t>Christmas Party</t>
  </si>
  <si>
    <t>Central</t>
  </si>
  <si>
    <t xml:space="preserve">Med Hat </t>
  </si>
  <si>
    <t>Sub total</t>
  </si>
  <si>
    <t>Open House</t>
  </si>
  <si>
    <t xml:space="preserve">Local KM </t>
  </si>
  <si>
    <t>South</t>
  </si>
  <si>
    <t xml:space="preserve">South </t>
  </si>
  <si>
    <t>Print cartridges</t>
  </si>
  <si>
    <t>Supplies</t>
  </si>
  <si>
    <t xml:space="preserve">3 Microphones </t>
  </si>
  <si>
    <t xml:space="preserve">8  T-shirts </t>
  </si>
  <si>
    <t>5 Yoga Jackets</t>
  </si>
  <si>
    <t xml:space="preserve">2  Jackets </t>
  </si>
  <si>
    <t xml:space="preserve">Workshop Programing </t>
  </si>
  <si>
    <t xml:space="preserve">Storage Facility </t>
  </si>
  <si>
    <t xml:space="preserve">12 month rental </t>
  </si>
  <si>
    <t>15 Rental days (Leth/Edm)</t>
  </si>
  <si>
    <t xml:space="preserve">Recertification </t>
  </si>
  <si>
    <t>Facility and Supplies</t>
  </si>
  <si>
    <t>PEC Budget</t>
  </si>
  <si>
    <t>PEC Team Meetings/Training</t>
  </si>
  <si>
    <t xml:space="preserve">Edmonton Actual </t>
  </si>
  <si>
    <t xml:space="preserve">Central Actual </t>
  </si>
  <si>
    <t>Okotoks Actual</t>
  </si>
  <si>
    <t>South Actual</t>
  </si>
  <si>
    <t>2016 PEC Total Actual</t>
  </si>
  <si>
    <t>Net Budget 2017/2018</t>
  </si>
  <si>
    <t>Edmonton</t>
  </si>
  <si>
    <t>Volleyballs and Basketballs</t>
  </si>
  <si>
    <t>Soccer Balls</t>
  </si>
  <si>
    <t>Backpacks</t>
  </si>
  <si>
    <t>Windbreakers</t>
  </si>
  <si>
    <t>Postage</t>
  </si>
  <si>
    <t>Flag Belts</t>
  </si>
  <si>
    <t>Okotoks</t>
  </si>
  <si>
    <t xml:space="preserve">38 rentals </t>
  </si>
  <si>
    <t>14 rentals</t>
  </si>
  <si>
    <t>40 rentals + Gas</t>
  </si>
  <si>
    <t>White Court</t>
  </si>
  <si>
    <t>Nametags</t>
  </si>
  <si>
    <t>Shot Put</t>
  </si>
  <si>
    <t>Relay Batons</t>
  </si>
  <si>
    <t>Budget 2017/2018</t>
  </si>
  <si>
    <t>Grande North</t>
  </si>
  <si>
    <t>High School Events</t>
  </si>
  <si>
    <t>Calgary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</si>
</sst>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 tint="0.14996795556505021"/>
      <name val="Maiandra GD"/>
      <family val="2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4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Fill="1"/>
    <xf numFmtId="44" fontId="4" fillId="0" borderId="0" xfId="1" applyFont="1" applyAlignment="1">
      <alignment horizontal="left" indent="11"/>
    </xf>
    <xf numFmtId="44" fontId="7" fillId="0" borderId="0" xfId="1" applyFont="1" applyAlignment="1">
      <alignment horizontal="left" indent="11"/>
    </xf>
    <xf numFmtId="0" fontId="8" fillId="0" borderId="0" xfId="0" applyFont="1"/>
    <xf numFmtId="0" fontId="6" fillId="0" borderId="1" xfId="0" applyFont="1" applyBorder="1"/>
    <xf numFmtId="0" fontId="4" fillId="0" borderId="1" xfId="0" applyFont="1" applyBorder="1"/>
    <xf numFmtId="0" fontId="6" fillId="4" borderId="1" xfId="0" applyFont="1" applyFill="1" applyBorder="1"/>
    <xf numFmtId="0" fontId="6" fillId="3" borderId="4" xfId="0" applyFont="1" applyFill="1" applyBorder="1"/>
    <xf numFmtId="0" fontId="6" fillId="3" borderId="7" xfId="0" applyFont="1" applyFill="1" applyBorder="1"/>
    <xf numFmtId="44" fontId="5" fillId="0" borderId="0" xfId="1" applyFont="1"/>
    <xf numFmtId="0" fontId="6" fillId="0" borderId="11" xfId="0" applyFont="1" applyBorder="1"/>
    <xf numFmtId="0" fontId="6" fillId="2" borderId="7" xfId="0" applyFont="1" applyFill="1" applyBorder="1"/>
    <xf numFmtId="0" fontId="6" fillId="0" borderId="1" xfId="0" applyFont="1" applyFill="1" applyBorder="1"/>
    <xf numFmtId="0" fontId="6" fillId="0" borderId="0" xfId="0" applyFont="1" applyBorder="1"/>
    <xf numFmtId="44" fontId="2" fillId="0" borderId="0" xfId="1" applyFont="1" applyAlignment="1">
      <alignment horizontal="center"/>
    </xf>
    <xf numFmtId="0" fontId="2" fillId="3" borderId="4" xfId="0" applyFont="1" applyFill="1" applyBorder="1"/>
    <xf numFmtId="44" fontId="9" fillId="3" borderId="4" xfId="1" applyFont="1" applyFill="1" applyBorder="1" applyAlignment="1">
      <alignment horizontal="center"/>
    </xf>
    <xf numFmtId="0" fontId="2" fillId="3" borderId="7" xfId="0" applyFont="1" applyFill="1" applyBorder="1"/>
    <xf numFmtId="13" fontId="4" fillId="3" borderId="7" xfId="1" applyNumberFormat="1" applyFont="1" applyFill="1" applyBorder="1" applyAlignment="1">
      <alignment horizontal="center"/>
    </xf>
    <xf numFmtId="44" fontId="2" fillId="2" borderId="7" xfId="1" applyFont="1" applyFill="1" applyBorder="1" applyAlignment="1">
      <alignment horizontal="center"/>
    </xf>
    <xf numFmtId="44" fontId="2" fillId="2" borderId="8" xfId="1" applyFont="1" applyFill="1" applyBorder="1" applyAlignment="1">
      <alignment horizontal="center"/>
    </xf>
    <xf numFmtId="0" fontId="6" fillId="2" borderId="4" xfId="0" applyFont="1" applyFill="1" applyBorder="1"/>
    <xf numFmtId="44" fontId="6" fillId="0" borderId="12" xfId="1" applyFont="1" applyBorder="1" applyAlignment="1">
      <alignment horizontal="left" indent="11"/>
    </xf>
    <xf numFmtId="44" fontId="6" fillId="0" borderId="9" xfId="1" applyFont="1" applyBorder="1" applyAlignment="1">
      <alignment horizontal="left" indent="11"/>
    </xf>
    <xf numFmtId="44" fontId="6" fillId="4" borderId="9" xfId="1" applyFont="1" applyFill="1" applyBorder="1" applyAlignment="1">
      <alignment horizontal="left" indent="11"/>
    </xf>
    <xf numFmtId="44" fontId="6" fillId="3" borderId="1" xfId="1" applyFont="1" applyFill="1" applyBorder="1"/>
    <xf numFmtId="44" fontId="6" fillId="0" borderId="9" xfId="1" applyFont="1" applyFill="1" applyBorder="1" applyAlignment="1">
      <alignment horizontal="left" indent="11"/>
    </xf>
    <xf numFmtId="0" fontId="6" fillId="0" borderId="2" xfId="0" applyFont="1" applyBorder="1"/>
    <xf numFmtId="44" fontId="6" fillId="3" borderId="4" xfId="1" applyFont="1" applyFill="1" applyBorder="1" applyAlignment="1">
      <alignment horizontal="left" indent="11"/>
    </xf>
    <xf numFmtId="44" fontId="6" fillId="3" borderId="7" xfId="1" applyFont="1" applyFill="1" applyBorder="1" applyAlignment="1">
      <alignment horizontal="left" indent="11"/>
    </xf>
    <xf numFmtId="44" fontId="6" fillId="0" borderId="0" xfId="1" applyFont="1" applyFill="1" applyBorder="1" applyAlignment="1">
      <alignment horizontal="left" indent="11"/>
    </xf>
    <xf numFmtId="44" fontId="6" fillId="0" borderId="0" xfId="1" applyFont="1" applyBorder="1"/>
    <xf numFmtId="44" fontId="6" fillId="2" borderId="4" xfId="1" applyFont="1" applyFill="1" applyBorder="1" applyAlignment="1">
      <alignment horizontal="left" indent="11"/>
    </xf>
    <xf numFmtId="44" fontId="6" fillId="2" borderId="7" xfId="1" applyFont="1" applyFill="1" applyBorder="1" applyAlignment="1">
      <alignment horizontal="left" indent="11"/>
    </xf>
    <xf numFmtId="0" fontId="6" fillId="2" borderId="1" xfId="0" applyFont="1" applyFill="1" applyBorder="1"/>
    <xf numFmtId="44" fontId="6" fillId="2" borderId="9" xfId="1" applyFont="1" applyFill="1" applyBorder="1" applyAlignment="1">
      <alignment horizontal="left" indent="11"/>
    </xf>
    <xf numFmtId="0" fontId="6" fillId="3" borderId="1" xfId="0" applyFont="1" applyFill="1" applyBorder="1"/>
    <xf numFmtId="0" fontId="6" fillId="0" borderId="11" xfId="0" applyFont="1" applyFill="1" applyBorder="1"/>
    <xf numFmtId="0" fontId="10" fillId="3" borderId="4" xfId="0" applyFont="1" applyFill="1" applyBorder="1"/>
    <xf numFmtId="44" fontId="10" fillId="3" borderId="4" xfId="1" applyFont="1" applyFill="1" applyBorder="1" applyAlignment="1">
      <alignment horizontal="left" indent="11"/>
    </xf>
    <xf numFmtId="0" fontId="6" fillId="0" borderId="0" xfId="0" applyFont="1"/>
    <xf numFmtId="44" fontId="6" fillId="0" borderId="0" xfId="1" applyFont="1" applyAlignment="1">
      <alignment horizontal="left" indent="11"/>
    </xf>
    <xf numFmtId="44" fontId="6" fillId="2" borderId="4" xfId="1" applyFont="1" applyFill="1" applyBorder="1" applyAlignment="1">
      <alignment horizontal="left" wrapText="1" indent="11"/>
    </xf>
    <xf numFmtId="0" fontId="2" fillId="2" borderId="3" xfId="0" applyFont="1" applyFill="1" applyBorder="1"/>
    <xf numFmtId="0" fontId="2" fillId="2" borderId="4" xfId="0" applyFont="1" applyFill="1" applyBorder="1"/>
    <xf numFmtId="44" fontId="2" fillId="2" borderId="4" xfId="1" applyFont="1" applyFill="1" applyBorder="1" applyAlignment="1">
      <alignment horizontal="left" indent="11"/>
    </xf>
    <xf numFmtId="44" fontId="2" fillId="2" borderId="5" xfId="1" applyFont="1" applyFill="1" applyBorder="1"/>
    <xf numFmtId="0" fontId="2" fillId="2" borderId="13" xfId="0" applyFont="1" applyFill="1" applyBorder="1"/>
    <xf numFmtId="0" fontId="2" fillId="2" borderId="0" xfId="0" applyFont="1" applyFill="1" applyBorder="1"/>
    <xf numFmtId="44" fontId="2" fillId="2" borderId="0" xfId="1" applyFont="1" applyFill="1" applyBorder="1" applyAlignment="1">
      <alignment horizontal="left" indent="11"/>
    </xf>
    <xf numFmtId="44" fontId="2" fillId="2" borderId="14" xfId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7" fillId="3" borderId="3" xfId="0" applyFont="1" applyFill="1" applyBorder="1"/>
    <xf numFmtId="0" fontId="4" fillId="3" borderId="4" xfId="0" applyFont="1" applyFill="1" applyBorder="1"/>
    <xf numFmtId="0" fontId="7" fillId="3" borderId="6" xfId="0" applyFont="1" applyFill="1" applyBorder="1"/>
    <xf numFmtId="0" fontId="4" fillId="3" borderId="7" xfId="0" applyFont="1" applyFill="1" applyBorder="1"/>
    <xf numFmtId="0" fontId="7" fillId="0" borderId="0" xfId="0" applyFont="1" applyFill="1"/>
    <xf numFmtId="0" fontId="4" fillId="4" borderId="11" xfId="0" applyFont="1" applyFill="1" applyBorder="1"/>
    <xf numFmtId="0" fontId="7" fillId="0" borderId="0" xfId="0" applyFont="1"/>
    <xf numFmtId="0" fontId="4" fillId="4" borderId="1" xfId="0" applyFont="1" applyFill="1" applyBorder="1"/>
    <xf numFmtId="0" fontId="4" fillId="0" borderId="2" xfId="0" applyFont="1" applyBorder="1"/>
    <xf numFmtId="0" fontId="7" fillId="0" borderId="0" xfId="0" applyFont="1" applyFill="1" applyBorder="1"/>
    <xf numFmtId="0" fontId="4" fillId="0" borderId="0" xfId="0" applyFont="1" applyBorder="1"/>
    <xf numFmtId="0" fontId="7" fillId="2" borderId="3" xfId="0" applyFont="1" applyFill="1" applyBorder="1"/>
    <xf numFmtId="0" fontId="4" fillId="2" borderId="4" xfId="0" applyFont="1" applyFill="1" applyBorder="1"/>
    <xf numFmtId="0" fontId="7" fillId="2" borderId="6" xfId="0" applyFont="1" applyFill="1" applyBorder="1"/>
    <xf numFmtId="0" fontId="4" fillId="2" borderId="7" xfId="0" applyFont="1" applyFill="1" applyBorder="1"/>
    <xf numFmtId="0" fontId="4" fillId="2" borderId="1" xfId="0" applyFont="1" applyFill="1" applyBorder="1"/>
    <xf numFmtId="0" fontId="4" fillId="0" borderId="1" xfId="0" applyFont="1" applyFill="1" applyBorder="1"/>
    <xf numFmtId="0" fontId="4" fillId="0" borderId="11" xfId="0" applyFont="1" applyFill="1" applyBorder="1"/>
    <xf numFmtId="0" fontId="4" fillId="3" borderId="1" xfId="0" applyFont="1" applyFill="1" applyBorder="1"/>
    <xf numFmtId="0" fontId="4" fillId="3" borderId="6" xfId="0" applyFont="1" applyFill="1" applyBorder="1"/>
    <xf numFmtId="0" fontId="4" fillId="0" borderId="0" xfId="0" applyFont="1"/>
    <xf numFmtId="0" fontId="4" fillId="2" borderId="6" xfId="0" applyFont="1" applyFill="1" applyBorder="1"/>
    <xf numFmtId="44" fontId="6" fillId="3" borderId="4" xfId="1" applyFont="1" applyFill="1" applyBorder="1" applyAlignment="1">
      <alignment horizontal="left" wrapText="1" indent="11"/>
    </xf>
    <xf numFmtId="44" fontId="6" fillId="4" borderId="9" xfId="1" applyFont="1" applyFill="1" applyBorder="1" applyAlignment="1">
      <alignment horizontal="left" wrapText="1" indent="11"/>
    </xf>
    <xf numFmtId="44" fontId="6" fillId="0" borderId="12" xfId="1" applyFont="1" applyBorder="1"/>
    <xf numFmtId="44" fontId="6" fillId="0" borderId="9" xfId="1" applyFont="1" applyBorder="1"/>
    <xf numFmtId="44" fontId="6" fillId="4" borderId="9" xfId="1" applyFont="1" applyFill="1" applyBorder="1"/>
    <xf numFmtId="44" fontId="6" fillId="3" borderId="9" xfId="1" applyFont="1" applyFill="1" applyBorder="1"/>
    <xf numFmtId="44" fontId="6" fillId="3" borderId="4" xfId="1" applyFont="1" applyFill="1" applyBorder="1"/>
    <xf numFmtId="44" fontId="6" fillId="3" borderId="7" xfId="1" applyFont="1" applyFill="1" applyBorder="1"/>
    <xf numFmtId="44" fontId="6" fillId="2" borderId="4" xfId="1" applyFont="1" applyFill="1" applyBorder="1"/>
    <xf numFmtId="44" fontId="6" fillId="2" borderId="7" xfId="1" applyFont="1" applyFill="1" applyBorder="1"/>
    <xf numFmtId="44" fontId="6" fillId="2" borderId="9" xfId="1" applyFont="1" applyFill="1" applyBorder="1"/>
    <xf numFmtId="44" fontId="6" fillId="0" borderId="10" xfId="1" applyFont="1" applyBorder="1"/>
    <xf numFmtId="44" fontId="10" fillId="3" borderId="4" xfId="1" applyFont="1" applyFill="1" applyBorder="1"/>
    <xf numFmtId="44" fontId="10" fillId="3" borderId="7" xfId="1" applyFont="1" applyFill="1" applyBorder="1"/>
    <xf numFmtId="44" fontId="10" fillId="0" borderId="15" xfId="1" applyFont="1" applyBorder="1"/>
    <xf numFmtId="44" fontId="10" fillId="2" borderId="4" xfId="1" applyFont="1" applyFill="1" applyBorder="1"/>
    <xf numFmtId="44" fontId="6" fillId="3" borderId="4" xfId="1" applyFont="1" applyFill="1" applyBorder="1" applyAlignment="1">
      <alignment wrapText="1"/>
    </xf>
    <xf numFmtId="44" fontId="6" fillId="2" borderId="4" xfId="1" applyFont="1" applyFill="1" applyBorder="1" applyAlignment="1">
      <alignment horizontal="center"/>
    </xf>
    <xf numFmtId="44" fontId="6" fillId="3" borderId="0" xfId="1" applyFont="1" applyFill="1" applyBorder="1"/>
    <xf numFmtId="44" fontId="10" fillId="2" borderId="0" xfId="1" applyFont="1" applyFill="1" applyBorder="1"/>
    <xf numFmtId="44" fontId="6" fillId="3" borderId="0" xfId="1" applyFont="1" applyFill="1" applyBorder="1" applyAlignment="1">
      <alignment wrapText="1"/>
    </xf>
    <xf numFmtId="44" fontId="4" fillId="3" borderId="7" xfId="1" applyFont="1" applyFill="1" applyBorder="1" applyAlignment="1">
      <alignment horizontal="center"/>
    </xf>
    <xf numFmtId="164" fontId="2" fillId="2" borderId="4" xfId="1" applyNumberFormat="1" applyFont="1" applyFill="1" applyBorder="1"/>
    <xf numFmtId="164" fontId="2" fillId="2" borderId="0" xfId="1" applyNumberFormat="1" applyFont="1" applyFill="1" applyBorder="1"/>
    <xf numFmtId="164" fontId="2" fillId="2" borderId="7" xfId="1" applyNumberFormat="1" applyFont="1" applyFill="1" applyBorder="1"/>
    <xf numFmtId="164" fontId="0" fillId="0" borderId="0" xfId="1" applyNumberFormat="1" applyFont="1"/>
    <xf numFmtId="164" fontId="2" fillId="3" borderId="4" xfId="1" applyNumberFormat="1" applyFont="1" applyFill="1" applyBorder="1"/>
    <xf numFmtId="164" fontId="2" fillId="3" borderId="7" xfId="1" applyNumberFormat="1" applyFont="1" applyFill="1" applyBorder="1"/>
    <xf numFmtId="164" fontId="6" fillId="0" borderId="12" xfId="1" applyNumberFormat="1" applyFont="1" applyBorder="1"/>
    <xf numFmtId="164" fontId="6" fillId="0" borderId="9" xfId="1" applyNumberFormat="1" applyFont="1" applyBorder="1"/>
    <xf numFmtId="164" fontId="6" fillId="0" borderId="9" xfId="1" applyNumberFormat="1" applyFont="1" applyBorder="1" applyAlignment="1">
      <alignment horizontal="center"/>
    </xf>
    <xf numFmtId="164" fontId="6" fillId="4" borderId="9" xfId="1" applyNumberFormat="1" applyFont="1" applyFill="1" applyBorder="1"/>
    <xf numFmtId="164" fontId="6" fillId="3" borderId="4" xfId="1" applyNumberFormat="1" applyFont="1" applyFill="1" applyBorder="1"/>
    <xf numFmtId="164" fontId="6" fillId="3" borderId="7" xfId="1" applyNumberFormat="1" applyFont="1" applyFill="1" applyBorder="1"/>
    <xf numFmtId="164" fontId="6" fillId="0" borderId="0" xfId="1" applyNumberFormat="1" applyFont="1" applyBorder="1"/>
    <xf numFmtId="164" fontId="6" fillId="2" borderId="4" xfId="1" applyNumberFormat="1" applyFont="1" applyFill="1" applyBorder="1"/>
    <xf numFmtId="164" fontId="6" fillId="2" borderId="7" xfId="1" applyNumberFormat="1" applyFont="1" applyFill="1" applyBorder="1"/>
    <xf numFmtId="164" fontId="6" fillId="2" borderId="9" xfId="1" applyNumberFormat="1" applyFont="1" applyFill="1" applyBorder="1"/>
    <xf numFmtId="164" fontId="6" fillId="0" borderId="9" xfId="1" applyNumberFormat="1" applyFont="1" applyFill="1" applyBorder="1"/>
    <xf numFmtId="164" fontId="6" fillId="0" borderId="12" xfId="1" applyNumberFormat="1" applyFont="1" applyFill="1" applyBorder="1"/>
    <xf numFmtId="164" fontId="10" fillId="3" borderId="4" xfId="1" applyNumberFormat="1" applyFont="1" applyFill="1" applyBorder="1"/>
    <xf numFmtId="164" fontId="6" fillId="0" borderId="0" xfId="1" applyNumberFormat="1" applyFont="1"/>
    <xf numFmtId="164" fontId="1" fillId="0" borderId="0" xfId="1" applyNumberFormat="1" applyFont="1"/>
    <xf numFmtId="0" fontId="6" fillId="2" borderId="2" xfId="0" applyFont="1" applyFill="1" applyBorder="1"/>
    <xf numFmtId="164" fontId="6" fillId="2" borderId="10" xfId="1" applyNumberFormat="1" applyFont="1" applyFill="1" applyBorder="1"/>
    <xf numFmtId="0" fontId="6" fillId="2" borderId="0" xfId="0" applyFont="1" applyFill="1" applyBorder="1"/>
    <xf numFmtId="164" fontId="6" fillId="2" borderId="0" xfId="1" applyNumberFormat="1" applyFont="1" applyFill="1" applyBorder="1"/>
    <xf numFmtId="44" fontId="6" fillId="2" borderId="10" xfId="1" applyFont="1" applyFill="1" applyBorder="1" applyAlignment="1">
      <alignment horizontal="left" indent="11"/>
    </xf>
    <xf numFmtId="44" fontId="6" fillId="2" borderId="8" xfId="1" applyFont="1" applyFill="1" applyBorder="1" applyAlignment="1">
      <alignment horizontal="left" indent="11"/>
    </xf>
    <xf numFmtId="44" fontId="10" fillId="0" borderId="12" xfId="1" applyFont="1" applyFill="1" applyBorder="1"/>
    <xf numFmtId="44" fontId="6" fillId="0" borderId="12" xfId="1" applyFont="1" applyFill="1" applyBorder="1" applyAlignment="1">
      <alignment horizontal="center"/>
    </xf>
    <xf numFmtId="0" fontId="6" fillId="3" borderId="0" xfId="0" applyFont="1" applyFill="1" applyBorder="1"/>
    <xf numFmtId="164" fontId="6" fillId="3" borderId="0" xfId="1" applyNumberFormat="1" applyFont="1" applyFill="1" applyBorder="1"/>
    <xf numFmtId="44" fontId="6" fillId="3" borderId="0" xfId="1" applyFont="1" applyFill="1" applyBorder="1" applyAlignment="1">
      <alignment horizontal="left" indent="11"/>
    </xf>
    <xf numFmtId="0" fontId="7" fillId="3" borderId="13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164" fontId="6" fillId="0" borderId="0" xfId="1" applyNumberFormat="1" applyFont="1" applyFill="1" applyBorder="1"/>
    <xf numFmtId="0" fontId="7" fillId="0" borderId="13" xfId="0" applyFont="1" applyFill="1" applyBorder="1"/>
    <xf numFmtId="44" fontId="6" fillId="0" borderId="0" xfId="1" applyFont="1" applyFill="1" applyBorder="1"/>
    <xf numFmtId="44" fontId="6" fillId="0" borderId="1" xfId="1" applyFont="1" applyBorder="1"/>
    <xf numFmtId="164" fontId="6" fillId="0" borderId="1" xfId="1" applyNumberFormat="1" applyFont="1" applyFill="1" applyBorder="1"/>
    <xf numFmtId="44" fontId="6" fillId="0" borderId="1" xfId="1" applyFont="1" applyFill="1" applyBorder="1" applyAlignment="1">
      <alignment horizontal="left" indent="11"/>
    </xf>
    <xf numFmtId="0" fontId="4" fillId="2" borderId="0" xfId="0" applyFont="1" applyFill="1" applyBorder="1"/>
    <xf numFmtId="44" fontId="6" fillId="2" borderId="0" xfId="1" applyFont="1" applyFill="1" applyBorder="1" applyAlignment="1">
      <alignment horizontal="left" indent="11"/>
    </xf>
    <xf numFmtId="44" fontId="6" fillId="2" borderId="14" xfId="1" applyFont="1" applyFill="1" applyBorder="1" applyAlignment="1">
      <alignment horizontal="left" indent="11"/>
    </xf>
    <xf numFmtId="44" fontId="10" fillId="0" borderId="1" xfId="1" applyFont="1" applyFill="1" applyBorder="1"/>
    <xf numFmtId="44" fontId="10" fillId="2" borderId="1" xfId="1" applyFont="1" applyFill="1" applyBorder="1"/>
    <xf numFmtId="164" fontId="6" fillId="2" borderId="1" xfId="1" applyNumberFormat="1" applyFont="1" applyFill="1" applyBorder="1"/>
    <xf numFmtId="44" fontId="6" fillId="2" borderId="1" xfId="1" applyFont="1" applyFill="1" applyBorder="1" applyAlignment="1">
      <alignment horizontal="left" indent="11"/>
    </xf>
    <xf numFmtId="44" fontId="10" fillId="0" borderId="1" xfId="1" applyFont="1" applyBorder="1"/>
    <xf numFmtId="44" fontId="6" fillId="2" borderId="1" xfId="1" applyFont="1" applyFill="1" applyBorder="1"/>
    <xf numFmtId="0" fontId="10" fillId="3" borderId="0" xfId="0" applyFont="1" applyFill="1" applyBorder="1"/>
    <xf numFmtId="164" fontId="10" fillId="3" borderId="0" xfId="1" applyNumberFormat="1" applyFont="1" applyFill="1" applyBorder="1"/>
    <xf numFmtId="44" fontId="10" fillId="3" borderId="0" xfId="1" applyFont="1" applyFill="1" applyBorder="1" applyAlignment="1">
      <alignment horizontal="left" indent="11"/>
    </xf>
    <xf numFmtId="164" fontId="6" fillId="3" borderId="1" xfId="1" applyNumberFormat="1" applyFont="1" applyFill="1" applyBorder="1"/>
    <xf numFmtId="44" fontId="6" fillId="3" borderId="1" xfId="1" applyFont="1" applyFill="1" applyBorder="1" applyAlignment="1">
      <alignment horizontal="left" indent="11"/>
    </xf>
    <xf numFmtId="44" fontId="6" fillId="3" borderId="0" xfId="1" applyFont="1" applyFill="1" applyBorder="1" applyAlignment="1">
      <alignment horizontal="left" wrapText="1" indent="11"/>
    </xf>
    <xf numFmtId="44" fontId="6" fillId="0" borderId="1" xfId="1" applyFont="1" applyBorder="1" applyAlignment="1">
      <alignment horizontal="left" indent="11"/>
    </xf>
    <xf numFmtId="44" fontId="6" fillId="4" borderId="1" xfId="1" applyFont="1" applyFill="1" applyBorder="1" applyAlignment="1">
      <alignment horizontal="left" indent="11"/>
    </xf>
    <xf numFmtId="44" fontId="6" fillId="0" borderId="1" xfId="1" applyNumberFormat="1" applyFont="1" applyFill="1" applyBorder="1" applyAlignment="1">
      <alignment horizontal="left" indent="11"/>
    </xf>
    <xf numFmtId="44" fontId="6" fillId="5" borderId="9" xfId="1" applyFont="1" applyFill="1" applyBorder="1" applyAlignment="1">
      <alignment horizontal="left" indent="11"/>
    </xf>
    <xf numFmtId="44" fontId="6" fillId="5" borderId="1" xfId="1" applyFont="1" applyFill="1" applyBorder="1" applyAlignment="1">
      <alignment horizontal="left" indent="11"/>
    </xf>
    <xf numFmtId="0" fontId="7" fillId="6" borderId="13" xfId="0" applyFont="1" applyFill="1" applyBorder="1"/>
    <xf numFmtId="0" fontId="4" fillId="6" borderId="0" xfId="0" applyFont="1" applyFill="1" applyBorder="1"/>
    <xf numFmtId="0" fontId="6" fillId="6" borderId="0" xfId="0" applyFont="1" applyFill="1" applyBorder="1"/>
    <xf numFmtId="44" fontId="6" fillId="6" borderId="0" xfId="1" applyFont="1" applyFill="1" applyBorder="1"/>
    <xf numFmtId="164" fontId="6" fillId="6" borderId="0" xfId="1" applyNumberFormat="1" applyFont="1" applyFill="1" applyBorder="1"/>
    <xf numFmtId="44" fontId="6" fillId="6" borderId="0" xfId="1" applyFont="1" applyFill="1" applyBorder="1" applyAlignment="1">
      <alignment horizontal="left" indent="11"/>
    </xf>
    <xf numFmtId="44" fontId="6" fillId="3" borderId="5" xfId="1" applyFont="1" applyFill="1" applyBorder="1" applyAlignment="1">
      <alignment horizontal="left" indent="11"/>
    </xf>
    <xf numFmtId="44" fontId="6" fillId="3" borderId="14" xfId="1" applyFont="1" applyFill="1" applyBorder="1" applyAlignment="1">
      <alignment horizontal="left" indent="11"/>
    </xf>
    <xf numFmtId="0" fontId="7" fillId="0" borderId="16" xfId="0" applyFont="1" applyFill="1" applyBorder="1"/>
    <xf numFmtId="44" fontId="6" fillId="0" borderId="17" xfId="1" applyFont="1" applyFill="1" applyBorder="1" applyAlignment="1">
      <alignment horizontal="center"/>
    </xf>
    <xf numFmtId="44" fontId="6" fillId="0" borderId="17" xfId="1" applyFont="1" applyFill="1" applyBorder="1" applyAlignment="1">
      <alignment horizontal="left" indent="11"/>
    </xf>
    <xf numFmtId="44" fontId="6" fillId="3" borderId="17" xfId="1" applyFont="1" applyFill="1" applyBorder="1" applyAlignment="1">
      <alignment horizontal="left" indent="11"/>
    </xf>
    <xf numFmtId="44" fontId="10" fillId="3" borderId="14" xfId="1" applyFont="1" applyFill="1" applyBorder="1" applyAlignment="1">
      <alignment horizontal="left" indent="11"/>
    </xf>
    <xf numFmtId="44" fontId="6" fillId="3" borderId="8" xfId="1" applyFont="1" applyFill="1" applyBorder="1" applyAlignment="1">
      <alignment horizontal="left" indent="11"/>
    </xf>
    <xf numFmtId="44" fontId="6" fillId="2" borderId="5" xfId="1" applyFont="1" applyFill="1" applyBorder="1" applyAlignment="1">
      <alignment horizontal="left" wrapText="1" indent="11"/>
    </xf>
    <xf numFmtId="44" fontId="10" fillId="3" borderId="5" xfId="1" applyFont="1" applyFill="1" applyBorder="1" applyAlignment="1">
      <alignment horizontal="left" indent="11"/>
    </xf>
    <xf numFmtId="0" fontId="6" fillId="6" borderId="1" xfId="0" applyFont="1" applyFill="1" applyBorder="1"/>
    <xf numFmtId="44" fontId="6" fillId="6" borderId="1" xfId="1" applyFont="1" applyFill="1" applyBorder="1"/>
    <xf numFmtId="164" fontId="6" fillId="6" borderId="1" xfId="1" applyNumberFormat="1" applyFont="1" applyFill="1" applyBorder="1"/>
    <xf numFmtId="44" fontId="6" fillId="6" borderId="1" xfId="1" applyFont="1" applyFill="1" applyBorder="1" applyAlignment="1">
      <alignment horizontal="left" indent="11"/>
    </xf>
    <xf numFmtId="44" fontId="6" fillId="2" borderId="2" xfId="1" applyFont="1" applyFill="1" applyBorder="1"/>
    <xf numFmtId="164" fontId="6" fillId="2" borderId="2" xfId="1" applyNumberFormat="1" applyFont="1" applyFill="1" applyBorder="1"/>
    <xf numFmtId="44" fontId="6" fillId="2" borderId="2" xfId="1" applyFont="1" applyFill="1" applyBorder="1" applyAlignment="1">
      <alignment horizontal="left" indent="11"/>
    </xf>
    <xf numFmtId="0" fontId="6" fillId="2" borderId="3" xfId="0" applyFont="1" applyFill="1" applyBorder="1"/>
    <xf numFmtId="44" fontId="6" fillId="2" borderId="5" xfId="1" applyFont="1" applyFill="1" applyBorder="1" applyAlignment="1">
      <alignment horizontal="left" indent="11"/>
    </xf>
    <xf numFmtId="0" fontId="6" fillId="2" borderId="6" xfId="0" applyFont="1" applyFill="1" applyBorder="1"/>
    <xf numFmtId="44" fontId="6" fillId="6" borderId="9" xfId="1" applyFont="1" applyFill="1" applyBorder="1" applyAlignment="1">
      <alignment horizontal="left" indent="11"/>
    </xf>
    <xf numFmtId="0" fontId="11" fillId="7" borderId="18" xfId="0" applyFont="1" applyFill="1" applyBorder="1" applyAlignment="1">
      <alignment wrapText="1"/>
    </xf>
    <xf numFmtId="8" fontId="6" fillId="0" borderId="9" xfId="1" applyNumberFormat="1" applyFont="1" applyFill="1" applyBorder="1" applyAlignment="1">
      <alignment horizontal="left" indent="11"/>
    </xf>
    <xf numFmtId="44" fontId="6" fillId="3" borderId="11" xfId="1" applyFont="1" applyFill="1" applyBorder="1" applyAlignment="1">
      <alignment horizontal="left" indent="11"/>
    </xf>
    <xf numFmtId="44" fontId="10" fillId="6" borderId="1" xfId="1" applyFont="1" applyFill="1" applyBorder="1" applyAlignment="1">
      <alignment horizontal="left" indent="11"/>
    </xf>
    <xf numFmtId="44" fontId="6" fillId="6" borderId="1" xfId="1" applyFont="1" applyFill="1" applyBorder="1" applyAlignment="1">
      <alignment horizontal="left" wrapText="1" indent="11"/>
    </xf>
    <xf numFmtId="44" fontId="6" fillId="6" borderId="11" xfId="1" applyFont="1" applyFill="1" applyBorder="1" applyAlignment="1">
      <alignment horizontal="left" indent="11"/>
    </xf>
    <xf numFmtId="44" fontId="6" fillId="6" borderId="1" xfId="1" applyNumberFormat="1" applyFont="1" applyFill="1" applyBorder="1" applyAlignment="1">
      <alignment horizontal="left" indent="11"/>
    </xf>
    <xf numFmtId="44" fontId="6" fillId="0" borderId="20" xfId="1" applyFont="1" applyBorder="1" applyAlignment="1">
      <alignment horizontal="left" indent="11"/>
    </xf>
    <xf numFmtId="44" fontId="6" fillId="0" borderId="11" xfId="1" applyFont="1" applyBorder="1" applyAlignment="1">
      <alignment horizontal="left" indent="11"/>
    </xf>
    <xf numFmtId="0" fontId="2" fillId="3" borderId="3" xfId="0" applyFont="1" applyFill="1" applyBorder="1"/>
    <xf numFmtId="44" fontId="9" fillId="3" borderId="5" xfId="1" applyFont="1" applyFill="1" applyBorder="1" applyAlignment="1">
      <alignment horizontal="center"/>
    </xf>
    <xf numFmtId="0" fontId="2" fillId="3" borderId="6" xfId="0" applyFont="1" applyFill="1" applyBorder="1"/>
    <xf numFmtId="13" fontId="4" fillId="3" borderId="8" xfId="1" applyNumberFormat="1" applyFont="1" applyFill="1" applyBorder="1" applyAlignment="1">
      <alignment horizontal="center"/>
    </xf>
    <xf numFmtId="44" fontId="2" fillId="2" borderId="5" xfId="1" applyFont="1" applyFill="1" applyBorder="1" applyAlignment="1">
      <alignment horizontal="left" indent="11"/>
    </xf>
    <xf numFmtId="44" fontId="6" fillId="0" borderId="21" xfId="1" applyFont="1" applyFill="1" applyBorder="1" applyAlignment="1">
      <alignment horizontal="left" indent="11"/>
    </xf>
    <xf numFmtId="44" fontId="6" fillId="2" borderId="17" xfId="1" applyFont="1" applyFill="1" applyBorder="1" applyAlignment="1">
      <alignment horizontal="left" indent="11"/>
    </xf>
    <xf numFmtId="44" fontId="6" fillId="0" borderId="14" xfId="1" applyFont="1" applyFill="1" applyBorder="1" applyAlignment="1">
      <alignment horizontal="left" indent="11"/>
    </xf>
    <xf numFmtId="44" fontId="6" fillId="6" borderId="14" xfId="1" applyFont="1" applyFill="1" applyBorder="1" applyAlignment="1">
      <alignment horizontal="left" indent="11"/>
    </xf>
    <xf numFmtId="0" fontId="7" fillId="0" borderId="3" xfId="0" applyFont="1" applyFill="1" applyBorder="1"/>
    <xf numFmtId="0" fontId="4" fillId="2" borderId="19" xfId="0" applyFont="1" applyFill="1" applyBorder="1"/>
    <xf numFmtId="0" fontId="6" fillId="0" borderId="19" xfId="0" applyFont="1" applyBorder="1"/>
    <xf numFmtId="44" fontId="6" fillId="0" borderId="22" xfId="1" applyFont="1" applyBorder="1"/>
    <xf numFmtId="164" fontId="6" fillId="0" borderId="22" xfId="1" applyNumberFormat="1" applyFont="1" applyBorder="1"/>
    <xf numFmtId="44" fontId="6" fillId="0" borderId="22" xfId="1" applyFont="1" applyBorder="1" applyAlignment="1">
      <alignment horizontal="left" indent="11"/>
    </xf>
    <xf numFmtId="0" fontId="7" fillId="0" borderId="13" xfId="0" applyFont="1" applyBorder="1"/>
    <xf numFmtId="44" fontId="6" fillId="0" borderId="17" xfId="1" applyFont="1" applyBorder="1" applyAlignment="1">
      <alignment horizontal="left" indent="11"/>
    </xf>
    <xf numFmtId="164" fontId="6" fillId="5" borderId="9" xfId="1" applyNumberFormat="1" applyFont="1" applyFill="1" applyBorder="1"/>
    <xf numFmtId="0" fontId="6" fillId="8" borderId="1" xfId="0" applyFont="1" applyFill="1" applyBorder="1"/>
    <xf numFmtId="44" fontId="6" fillId="8" borderId="9" xfId="1" applyFont="1" applyFill="1" applyBorder="1"/>
    <xf numFmtId="164" fontId="6" fillId="8" borderId="9" xfId="1" applyNumberFormat="1" applyFont="1" applyFill="1" applyBorder="1"/>
    <xf numFmtId="44" fontId="6" fillId="8" borderId="9" xfId="1" applyFont="1" applyFill="1" applyBorder="1" applyAlignment="1">
      <alignment horizontal="left" indent="11"/>
    </xf>
    <xf numFmtId="44" fontId="6" fillId="8" borderId="17" xfId="1" applyFont="1" applyFill="1" applyBorder="1" applyAlignment="1">
      <alignment horizontal="left" indent="11"/>
    </xf>
    <xf numFmtId="44" fontId="12" fillId="5" borderId="9" xfId="1" applyFont="1" applyFill="1" applyBorder="1" applyAlignment="1">
      <alignment horizontal="left" indent="11"/>
    </xf>
    <xf numFmtId="0" fontId="4" fillId="3" borderId="9" xfId="0" applyFont="1" applyFill="1" applyBorder="1"/>
    <xf numFmtId="0" fontId="4" fillId="0" borderId="9" xfId="0" applyFont="1" applyFill="1" applyBorder="1"/>
    <xf numFmtId="44" fontId="6" fillId="0" borderId="23" xfId="1" applyFont="1" applyFill="1" applyBorder="1" applyAlignment="1">
      <alignment horizontal="left" indent="11"/>
    </xf>
    <xf numFmtId="44" fontId="6" fillId="5" borderId="23" xfId="1" applyFont="1" applyFill="1" applyBorder="1" applyAlignment="1">
      <alignment horizontal="left" indent="11"/>
    </xf>
    <xf numFmtId="44" fontId="6" fillId="6" borderId="23" xfId="1" applyFont="1" applyFill="1" applyBorder="1" applyAlignment="1">
      <alignment horizontal="left" indent="11"/>
    </xf>
    <xf numFmtId="0" fontId="6" fillId="3" borderId="11" xfId="0" applyFont="1" applyFill="1" applyBorder="1"/>
    <xf numFmtId="44" fontId="6" fillId="3" borderId="11" xfId="1" applyFont="1" applyFill="1" applyBorder="1"/>
    <xf numFmtId="164" fontId="6" fillId="3" borderId="11" xfId="1" applyNumberFormat="1" applyFont="1" applyFill="1" applyBorder="1"/>
    <xf numFmtId="44" fontId="12" fillId="6" borderId="1" xfId="1" applyFont="1" applyFill="1" applyBorder="1" applyAlignment="1">
      <alignment horizontal="left" indent="11"/>
    </xf>
    <xf numFmtId="0" fontId="4" fillId="5" borderId="1" xfId="0" applyFont="1" applyFill="1" applyBorder="1"/>
    <xf numFmtId="0" fontId="6" fillId="5" borderId="1" xfId="0" applyFont="1" applyFill="1" applyBorder="1"/>
    <xf numFmtId="44" fontId="6" fillId="5" borderId="1" xfId="1" applyFont="1" applyFill="1" applyBorder="1"/>
    <xf numFmtId="164" fontId="6" fillId="5" borderId="1" xfId="1" applyNumberFormat="1" applyFont="1" applyFill="1" applyBorder="1"/>
    <xf numFmtId="44" fontId="6" fillId="5" borderId="17" xfId="1" applyFont="1" applyFill="1" applyBorder="1" applyAlignment="1">
      <alignment horizontal="left" indent="11"/>
    </xf>
    <xf numFmtId="44" fontId="4" fillId="2" borderId="14" xfId="1" applyFont="1" applyFill="1" applyBorder="1" applyAlignment="1">
      <alignment horizontal="left" indent="11"/>
    </xf>
    <xf numFmtId="0" fontId="3" fillId="0" borderId="1" xfId="0" applyFont="1" applyBorder="1"/>
    <xf numFmtId="0" fontId="3" fillId="2" borderId="1" xfId="0" applyFont="1" applyFill="1" applyBorder="1"/>
    <xf numFmtId="0" fontId="3" fillId="6" borderId="1" xfId="0" applyFont="1" applyFill="1" applyBorder="1"/>
    <xf numFmtId="44" fontId="6" fillId="6" borderId="9" xfId="1" applyFont="1" applyFill="1" applyBorder="1"/>
    <xf numFmtId="164" fontId="6" fillId="6" borderId="9" xfId="1" applyNumberFormat="1" applyFont="1" applyFill="1" applyBorder="1"/>
    <xf numFmtId="44" fontId="6" fillId="6" borderId="17" xfId="1" applyFont="1" applyFill="1" applyBorder="1" applyAlignment="1">
      <alignment horizontal="left" indent="1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99FF"/>
      <color rgb="FF9966FF"/>
      <color rgb="FF02AE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54"/>
  <sheetViews>
    <sheetView tabSelected="1" zoomScale="57" zoomScaleNormal="57" workbookViewId="0">
      <selection activeCell="L40" sqref="L40"/>
    </sheetView>
  </sheetViews>
  <sheetFormatPr defaultRowHeight="18.75" x14ac:dyDescent="0.3"/>
  <cols>
    <col min="1" max="1" width="8.28515625" customWidth="1"/>
    <col min="2" max="2" width="35" style="2" customWidth="1"/>
    <col min="3" max="3" width="30" customWidth="1"/>
    <col min="4" max="4" width="28.5703125" style="13" hidden="1" customWidth="1"/>
    <col min="5" max="5" width="27.42578125" hidden="1" customWidth="1"/>
    <col min="6" max="6" width="13.5703125" style="104" customWidth="1"/>
    <col min="7" max="11" width="27.42578125" style="5" customWidth="1"/>
    <col min="12" max="12" width="30.7109375" style="5" customWidth="1"/>
  </cols>
  <sheetData>
    <row r="1" spans="1:16383" ht="21" x14ac:dyDescent="0.35">
      <c r="A1" s="47" t="s">
        <v>61</v>
      </c>
      <c r="B1" s="48"/>
      <c r="C1" s="47"/>
      <c r="D1" s="50"/>
      <c r="E1" s="48"/>
      <c r="F1" s="101"/>
      <c r="G1" s="49"/>
      <c r="H1" s="49"/>
      <c r="I1" s="49"/>
      <c r="J1" s="49"/>
      <c r="K1" s="49"/>
      <c r="L1" s="202"/>
    </row>
    <row r="2" spans="1:16383" ht="21" x14ac:dyDescent="0.35">
      <c r="A2" s="51"/>
      <c r="B2" s="52"/>
      <c r="C2" s="51"/>
      <c r="D2" s="54"/>
      <c r="E2" s="52"/>
      <c r="F2" s="102"/>
      <c r="G2" s="53"/>
      <c r="H2" s="53"/>
      <c r="I2" s="53"/>
      <c r="J2" s="53"/>
      <c r="K2" s="53"/>
      <c r="L2" s="236"/>
    </row>
    <row r="3" spans="1:16383" ht="21.75" thickBot="1" x14ac:dyDescent="0.4">
      <c r="A3" s="55"/>
      <c r="B3" s="56"/>
      <c r="C3" s="55"/>
      <c r="D3" s="24" t="s">
        <v>17</v>
      </c>
      <c r="E3" s="56"/>
      <c r="F3" s="103"/>
      <c r="G3" s="23" t="s">
        <v>84</v>
      </c>
      <c r="H3" s="23" t="s">
        <v>63</v>
      </c>
      <c r="I3" s="23" t="s">
        <v>64</v>
      </c>
      <c r="J3" s="23" t="s">
        <v>65</v>
      </c>
      <c r="K3" s="23" t="s">
        <v>66</v>
      </c>
      <c r="L3" s="24" t="s">
        <v>67</v>
      </c>
    </row>
    <row r="4" spans="1:16383" ht="21.75" thickBot="1" x14ac:dyDescent="0.4">
      <c r="D4" s="18"/>
      <c r="G4" s="18"/>
      <c r="H4" s="18"/>
      <c r="I4" s="18"/>
      <c r="J4" s="18"/>
      <c r="K4" s="18"/>
      <c r="L4" s="18"/>
    </row>
    <row r="5" spans="1:16383" ht="23.25" x14ac:dyDescent="0.35">
      <c r="A5" s="57" t="s">
        <v>7</v>
      </c>
      <c r="B5" s="58"/>
      <c r="C5" s="198"/>
      <c r="D5" s="20"/>
      <c r="E5" s="19"/>
      <c r="F5" s="105"/>
      <c r="G5" s="20"/>
      <c r="H5" s="20"/>
      <c r="I5" s="20"/>
      <c r="J5" s="20"/>
      <c r="K5" s="20"/>
      <c r="L5" s="199"/>
    </row>
    <row r="6" spans="1:16383" ht="21.75" thickBot="1" x14ac:dyDescent="0.4">
      <c r="A6" s="59"/>
      <c r="B6" s="60"/>
      <c r="C6" s="200"/>
      <c r="D6" s="22"/>
      <c r="E6" s="21"/>
      <c r="F6" s="106"/>
      <c r="G6" s="100"/>
      <c r="H6" s="100"/>
      <c r="I6" s="100"/>
      <c r="J6" s="100"/>
      <c r="K6" s="100"/>
      <c r="L6" s="201"/>
    </row>
    <row r="7" spans="1:16383" ht="15.75" x14ac:dyDescent="0.25">
      <c r="A7" s="61"/>
      <c r="B7" s="62" t="s">
        <v>62</v>
      </c>
      <c r="C7" s="14"/>
      <c r="D7" s="81"/>
      <c r="E7" s="14"/>
      <c r="F7" s="107"/>
      <c r="G7" s="26"/>
      <c r="H7" s="26"/>
      <c r="I7" s="26"/>
      <c r="J7" s="26"/>
      <c r="K7" s="26"/>
      <c r="L7" s="197"/>
    </row>
    <row r="8" spans="1:16383" ht="15.75" x14ac:dyDescent="0.25">
      <c r="A8" s="63"/>
      <c r="B8" s="9"/>
      <c r="C8" s="8" t="s">
        <v>19</v>
      </c>
      <c r="D8" s="82"/>
      <c r="E8" s="8"/>
      <c r="F8" s="108">
        <v>170</v>
      </c>
      <c r="G8" s="27">
        <f>12*170</f>
        <v>2040</v>
      </c>
      <c r="H8" s="27">
        <v>833.9</v>
      </c>
      <c r="I8" s="27">
        <v>347.72</v>
      </c>
      <c r="J8" s="27">
        <v>0</v>
      </c>
      <c r="K8" s="27">
        <v>135</v>
      </c>
      <c r="L8" s="157">
        <f>H8+I8+J8+K8</f>
        <v>1316.62</v>
      </c>
    </row>
    <row r="9" spans="1:16383" ht="15.75" x14ac:dyDescent="0.25">
      <c r="A9" s="63"/>
      <c r="B9" s="9"/>
      <c r="C9" s="8" t="s">
        <v>58</v>
      </c>
      <c r="D9" s="82">
        <v>170</v>
      </c>
      <c r="E9" s="8"/>
      <c r="F9" s="108">
        <v>66</v>
      </c>
      <c r="G9" s="27">
        <f>15*66</f>
        <v>990</v>
      </c>
      <c r="H9" s="27">
        <v>0</v>
      </c>
      <c r="I9" s="27"/>
      <c r="J9" s="27">
        <v>0</v>
      </c>
      <c r="K9" s="27">
        <v>534.16</v>
      </c>
      <c r="L9" s="157">
        <f t="shared" ref="L9:L14" si="0">H9+I9+J9+K9</f>
        <v>534.16</v>
      </c>
    </row>
    <row r="10" spans="1:16383" ht="15.75" x14ac:dyDescent="0.25">
      <c r="A10" s="63"/>
      <c r="B10" s="9"/>
      <c r="C10" s="8" t="s">
        <v>20</v>
      </c>
      <c r="D10" s="82"/>
      <c r="E10" s="8"/>
      <c r="F10" s="108">
        <v>50</v>
      </c>
      <c r="G10" s="27">
        <f>8*50</f>
        <v>400</v>
      </c>
      <c r="H10" s="160">
        <v>0</v>
      </c>
      <c r="I10" s="27"/>
      <c r="J10" s="27">
        <v>0</v>
      </c>
      <c r="K10" s="27">
        <v>100</v>
      </c>
      <c r="L10" s="157">
        <f t="shared" si="0"/>
        <v>100</v>
      </c>
    </row>
    <row r="11" spans="1:16383" ht="15.75" x14ac:dyDescent="0.25">
      <c r="A11" s="63"/>
      <c r="B11" s="9"/>
      <c r="C11" s="8" t="s">
        <v>4</v>
      </c>
      <c r="D11" s="82"/>
      <c r="E11" s="8"/>
      <c r="F11" s="109" t="s">
        <v>21</v>
      </c>
      <c r="G11" s="27">
        <f>15*2*50</f>
        <v>1500</v>
      </c>
      <c r="H11" s="160">
        <v>505.9</v>
      </c>
      <c r="I11" s="27">
        <v>138.82</v>
      </c>
      <c r="J11" s="27">
        <v>0</v>
      </c>
      <c r="K11" s="27">
        <v>101</v>
      </c>
      <c r="L11" s="157">
        <f t="shared" si="0"/>
        <v>745.72</v>
      </c>
    </row>
    <row r="12" spans="1:16383" ht="15.75" x14ac:dyDescent="0.25">
      <c r="A12" s="63"/>
      <c r="B12" s="9"/>
      <c r="C12" s="8" t="s">
        <v>18</v>
      </c>
      <c r="D12" s="82">
        <v>121</v>
      </c>
      <c r="E12" s="8"/>
      <c r="F12" s="108"/>
      <c r="G12" s="27">
        <v>400</v>
      </c>
      <c r="H12" s="160">
        <v>534.45000000000005</v>
      </c>
      <c r="I12" s="27"/>
      <c r="J12" s="27">
        <v>131.25</v>
      </c>
      <c r="K12" s="27"/>
      <c r="L12" s="157">
        <f t="shared" si="0"/>
        <v>665.7</v>
      </c>
    </row>
    <row r="13" spans="1:16383" ht="15.75" x14ac:dyDescent="0.25">
      <c r="A13" s="63"/>
      <c r="B13" s="9"/>
      <c r="C13" s="8" t="s">
        <v>59</v>
      </c>
      <c r="D13" s="82"/>
      <c r="E13" s="8"/>
      <c r="F13" s="108">
        <v>150</v>
      </c>
      <c r="G13" s="27">
        <v>600</v>
      </c>
      <c r="H13" s="160">
        <v>0</v>
      </c>
      <c r="I13" s="27"/>
      <c r="J13" s="27">
        <v>0</v>
      </c>
      <c r="K13" s="27">
        <v>150</v>
      </c>
      <c r="L13" s="157">
        <f t="shared" si="0"/>
        <v>150</v>
      </c>
    </row>
    <row r="14" spans="1:16383" ht="15.75" x14ac:dyDescent="0.25">
      <c r="A14" s="63"/>
      <c r="B14" s="9"/>
      <c r="C14" s="10" t="s">
        <v>1</v>
      </c>
      <c r="D14" s="83">
        <f>SUM(D9:D12)</f>
        <v>291</v>
      </c>
      <c r="E14" s="10"/>
      <c r="F14" s="110"/>
      <c r="G14" s="28">
        <f>SUM(G8:G12)</f>
        <v>5330</v>
      </c>
      <c r="H14" s="28">
        <v>1874.25</v>
      </c>
      <c r="I14" s="28">
        <f>SUM(I8:I13)</f>
        <v>486.54</v>
      </c>
      <c r="J14" s="28">
        <f>SUM(J8:J13)</f>
        <v>131.25</v>
      </c>
      <c r="K14" s="28">
        <v>870.16</v>
      </c>
      <c r="L14" s="158">
        <f t="shared" si="0"/>
        <v>3362.2</v>
      </c>
    </row>
    <row r="15" spans="1:16383" ht="21" x14ac:dyDescent="0.35">
      <c r="A15" s="63"/>
      <c r="B15" s="64" t="s">
        <v>22</v>
      </c>
      <c r="C15" s="8"/>
      <c r="D15" s="82"/>
      <c r="E15" s="8"/>
      <c r="F15" s="108"/>
      <c r="G15" s="27"/>
      <c r="H15" s="27"/>
      <c r="I15" s="27"/>
      <c r="J15" s="27"/>
      <c r="K15" s="27"/>
      <c r="L15" s="15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  <c r="XFC15" s="1"/>
    </row>
    <row r="16" spans="1:16383" ht="15.75" x14ac:dyDescent="0.25">
      <c r="A16" s="63"/>
      <c r="B16" s="9"/>
      <c r="C16" s="8" t="s">
        <v>23</v>
      </c>
      <c r="D16" s="82">
        <v>286</v>
      </c>
      <c r="E16" s="8"/>
      <c r="F16" s="108">
        <v>150</v>
      </c>
      <c r="G16" s="27">
        <f>10*150</f>
        <v>1500</v>
      </c>
      <c r="H16" s="27"/>
      <c r="I16" s="27"/>
      <c r="J16" s="27">
        <v>0</v>
      </c>
      <c r="K16" s="27"/>
      <c r="L16" s="157">
        <f>H16+I16+J16+K16</f>
        <v>0</v>
      </c>
    </row>
    <row r="17" spans="1:12" ht="15.75" x14ac:dyDescent="0.25">
      <c r="A17" s="63"/>
      <c r="B17" s="9"/>
      <c r="C17" s="8" t="s">
        <v>24</v>
      </c>
      <c r="D17" s="82">
        <v>162</v>
      </c>
      <c r="E17" s="8"/>
      <c r="F17" s="108">
        <v>150</v>
      </c>
      <c r="G17" s="27">
        <f>10*150</f>
        <v>1500</v>
      </c>
      <c r="H17" s="27"/>
      <c r="I17" s="27"/>
      <c r="J17" s="27">
        <v>0</v>
      </c>
      <c r="K17" s="27"/>
      <c r="L17" s="157">
        <f t="shared" ref="L17:L24" si="1">H17+I17+J17+K17</f>
        <v>0</v>
      </c>
    </row>
    <row r="18" spans="1:12" ht="15.75" x14ac:dyDescent="0.25">
      <c r="A18" s="63"/>
      <c r="B18" s="9"/>
      <c r="C18" s="8" t="s">
        <v>25</v>
      </c>
      <c r="D18" s="82">
        <v>128</v>
      </c>
      <c r="E18" s="8"/>
      <c r="F18" s="108">
        <v>170</v>
      </c>
      <c r="G18" s="27">
        <f>170*6</f>
        <v>1020</v>
      </c>
      <c r="H18" s="27"/>
      <c r="I18" s="27"/>
      <c r="J18" s="27">
        <v>0</v>
      </c>
      <c r="K18" s="27"/>
      <c r="L18" s="157">
        <f t="shared" si="1"/>
        <v>0</v>
      </c>
    </row>
    <row r="19" spans="1:12" ht="15.75" x14ac:dyDescent="0.25">
      <c r="A19" s="63"/>
      <c r="B19" s="9"/>
      <c r="C19" s="8" t="s">
        <v>27</v>
      </c>
      <c r="D19" s="82"/>
      <c r="E19" s="8"/>
      <c r="F19" s="215" t="s">
        <v>79</v>
      </c>
      <c r="G19" s="160">
        <v>4000</v>
      </c>
      <c r="H19" s="27"/>
      <c r="I19" s="27">
        <v>2236.7600000000002</v>
      </c>
      <c r="J19" s="27">
        <v>0</v>
      </c>
      <c r="K19" s="27"/>
      <c r="L19" s="157">
        <f t="shared" si="1"/>
        <v>2236.7600000000002</v>
      </c>
    </row>
    <row r="20" spans="1:12" ht="15.75" x14ac:dyDescent="0.25">
      <c r="A20" s="63"/>
      <c r="B20" s="9"/>
      <c r="C20" s="8" t="s">
        <v>26</v>
      </c>
      <c r="D20" s="82">
        <v>236</v>
      </c>
      <c r="E20" s="8"/>
      <c r="F20" s="108" t="s">
        <v>77</v>
      </c>
      <c r="G20" s="27">
        <v>3500</v>
      </c>
      <c r="H20" s="27"/>
      <c r="I20" s="27"/>
      <c r="J20" s="27">
        <v>64.680000000000007</v>
      </c>
      <c r="K20" s="27">
        <v>2085</v>
      </c>
      <c r="L20" s="157">
        <f t="shared" si="1"/>
        <v>2149.6799999999998</v>
      </c>
    </row>
    <row r="21" spans="1:12" ht="15.75" x14ac:dyDescent="0.25">
      <c r="A21" s="63"/>
      <c r="B21" s="9"/>
      <c r="C21" s="8" t="s">
        <v>28</v>
      </c>
      <c r="D21" s="82"/>
      <c r="E21" s="8"/>
      <c r="F21" s="108" t="s">
        <v>78</v>
      </c>
      <c r="G21" s="27">
        <v>1400</v>
      </c>
      <c r="H21" s="160">
        <v>500</v>
      </c>
      <c r="I21" s="27"/>
      <c r="J21" s="27">
        <v>0</v>
      </c>
      <c r="K21" s="27"/>
      <c r="L21" s="157">
        <f t="shared" si="1"/>
        <v>500</v>
      </c>
    </row>
    <row r="22" spans="1:12" ht="15.75" x14ac:dyDescent="0.25">
      <c r="A22" s="63"/>
      <c r="B22" s="9"/>
      <c r="C22" s="8" t="s">
        <v>46</v>
      </c>
      <c r="D22" s="82"/>
      <c r="E22" s="8"/>
      <c r="F22" s="108">
        <v>0.43</v>
      </c>
      <c r="G22" s="27">
        <v>2000</v>
      </c>
      <c r="H22" s="160">
        <v>336.83</v>
      </c>
      <c r="I22" s="27">
        <v>787.7</v>
      </c>
      <c r="J22" s="27">
        <v>390.73</v>
      </c>
      <c r="K22" s="27">
        <v>1200</v>
      </c>
      <c r="L22" s="157">
        <f ca="1">H22+I22+J+L22:L2728+K22</f>
        <v>0</v>
      </c>
    </row>
    <row r="23" spans="1:12" ht="15.75" x14ac:dyDescent="0.25">
      <c r="A23" s="63"/>
      <c r="B23" s="9"/>
      <c r="C23" s="8" t="s">
        <v>29</v>
      </c>
      <c r="D23" s="82"/>
      <c r="E23" s="8"/>
      <c r="F23" s="108"/>
      <c r="G23" s="160">
        <v>3000</v>
      </c>
      <c r="H23" s="160">
        <v>0</v>
      </c>
      <c r="I23" s="27">
        <v>69.61</v>
      </c>
      <c r="J23" s="27">
        <v>10.5</v>
      </c>
      <c r="K23" s="27">
        <v>100</v>
      </c>
      <c r="L23" s="157">
        <f t="shared" si="1"/>
        <v>180.11</v>
      </c>
    </row>
    <row r="24" spans="1:12" ht="16.5" thickBot="1" x14ac:dyDescent="0.3">
      <c r="A24" s="63"/>
      <c r="B24" s="9"/>
      <c r="C24" s="10" t="s">
        <v>1</v>
      </c>
      <c r="D24" s="84">
        <f>SUM(D16:D20)</f>
        <v>812</v>
      </c>
      <c r="E24" s="10"/>
      <c r="F24" s="110"/>
      <c r="G24" s="80">
        <f>SUM(G16:G23)</f>
        <v>17920</v>
      </c>
      <c r="H24" s="80">
        <v>836.83</v>
      </c>
      <c r="I24" s="80">
        <f>SUM(I16:I23)</f>
        <v>3094.07</v>
      </c>
      <c r="J24" s="80"/>
      <c r="K24" s="80">
        <v>3385</v>
      </c>
      <c r="L24" s="158">
        <f t="shared" si="1"/>
        <v>7315.9</v>
      </c>
    </row>
    <row r="25" spans="1:12" ht="15.75" x14ac:dyDescent="0.25">
      <c r="A25" s="57" t="s">
        <v>5</v>
      </c>
      <c r="B25" s="58"/>
      <c r="C25" s="11"/>
      <c r="D25" s="85" t="e">
        <f>D14+D24+#REF!+#REF!+#REF!+#REF!+#REF!+#REF!</f>
        <v>#REF!</v>
      </c>
      <c r="E25" s="11"/>
      <c r="F25" s="111"/>
      <c r="G25" s="79">
        <f>G14+G24</f>
        <v>23250</v>
      </c>
      <c r="H25" s="156"/>
      <c r="I25" s="156"/>
      <c r="J25" s="156"/>
      <c r="K25" s="156"/>
      <c r="L25" s="156">
        <f ca="1">SUM(L16:L24)</f>
        <v>15097.71</v>
      </c>
    </row>
    <row r="26" spans="1:12" ht="16.5" thickBot="1" x14ac:dyDescent="0.3">
      <c r="A26" s="59"/>
      <c r="B26" s="60"/>
      <c r="C26" s="12"/>
      <c r="D26" s="86"/>
      <c r="E26" s="12"/>
      <c r="F26" s="112"/>
      <c r="G26" s="33"/>
      <c r="H26" s="33"/>
      <c r="I26" s="33"/>
      <c r="J26" s="33"/>
      <c r="K26" s="33"/>
      <c r="L26" s="33"/>
    </row>
    <row r="27" spans="1:12" ht="16.5" thickBot="1" x14ac:dyDescent="0.3">
      <c r="A27" s="66"/>
      <c r="B27" s="67"/>
      <c r="C27" s="17"/>
      <c r="D27" s="35"/>
      <c r="E27" s="17"/>
      <c r="F27" s="113"/>
      <c r="G27" s="34"/>
      <c r="H27" s="34"/>
      <c r="I27" s="34"/>
      <c r="J27" s="34"/>
      <c r="K27" s="34"/>
      <c r="L27" s="34"/>
    </row>
    <row r="28" spans="1:12" ht="15.75" x14ac:dyDescent="0.25">
      <c r="A28" s="68" t="s">
        <v>8</v>
      </c>
      <c r="B28" s="69"/>
      <c r="C28" s="185"/>
      <c r="D28" s="87"/>
      <c r="E28" s="25"/>
      <c r="F28" s="114"/>
      <c r="G28" s="36"/>
      <c r="H28" s="36"/>
      <c r="I28" s="36"/>
      <c r="J28" s="36"/>
      <c r="K28" s="36"/>
      <c r="L28" s="186"/>
    </row>
    <row r="29" spans="1:12" ht="16.5" thickBot="1" x14ac:dyDescent="0.3">
      <c r="A29" s="70"/>
      <c r="B29" s="71"/>
      <c r="C29" s="187"/>
      <c r="D29" s="88"/>
      <c r="E29" s="15"/>
      <c r="F29" s="115"/>
      <c r="G29" s="37"/>
      <c r="H29" s="37"/>
      <c r="I29" s="37"/>
      <c r="J29" s="37"/>
      <c r="K29" s="37"/>
      <c r="L29" s="127"/>
    </row>
    <row r="30" spans="1:12" ht="15.75" x14ac:dyDescent="0.25">
      <c r="A30" s="207"/>
      <c r="B30" s="208" t="s">
        <v>30</v>
      </c>
      <c r="C30" s="209"/>
      <c r="D30" s="210"/>
      <c r="E30" s="209"/>
      <c r="F30" s="211"/>
      <c r="G30" s="212"/>
      <c r="H30" s="212"/>
      <c r="I30" s="212"/>
      <c r="J30" s="212"/>
      <c r="K30" s="212"/>
      <c r="L30" s="196"/>
    </row>
    <row r="31" spans="1:12" ht="15.75" x14ac:dyDescent="0.25">
      <c r="A31" s="213"/>
      <c r="B31" s="9"/>
      <c r="C31" s="8" t="s">
        <v>33</v>
      </c>
      <c r="D31" s="82">
        <v>40</v>
      </c>
      <c r="E31" s="8"/>
      <c r="F31" s="108"/>
      <c r="G31" s="27">
        <v>2000</v>
      </c>
      <c r="H31" s="27"/>
      <c r="I31" s="27"/>
      <c r="J31" s="27">
        <v>1128.49</v>
      </c>
      <c r="K31" s="27"/>
      <c r="L31" s="214">
        <f>H31+I31+J31+K31</f>
        <v>1128.49</v>
      </c>
    </row>
    <row r="32" spans="1:12" ht="15.75" x14ac:dyDescent="0.25">
      <c r="A32" s="213"/>
      <c r="B32" s="9"/>
      <c r="C32" s="8" t="s">
        <v>34</v>
      </c>
      <c r="D32" s="82">
        <f>190+70</f>
        <v>260</v>
      </c>
      <c r="E32" s="8"/>
      <c r="F32" s="108"/>
      <c r="G32" s="27">
        <v>1500</v>
      </c>
      <c r="H32" s="160">
        <v>984.93</v>
      </c>
      <c r="I32" s="27"/>
      <c r="J32" s="27"/>
      <c r="K32" s="27"/>
      <c r="L32" s="214">
        <f t="shared" ref="L32:L66" si="2">H32+I32+J32+K32</f>
        <v>984.93</v>
      </c>
    </row>
    <row r="33" spans="1:12" ht="15.75" x14ac:dyDescent="0.25">
      <c r="A33" s="213"/>
      <c r="B33" s="9"/>
      <c r="C33" s="8" t="s">
        <v>40</v>
      </c>
      <c r="D33" s="82"/>
      <c r="E33" s="8"/>
      <c r="F33" s="108"/>
      <c r="G33" s="27">
        <v>500</v>
      </c>
      <c r="H33" s="27"/>
      <c r="I33" s="27">
        <v>142.82</v>
      </c>
      <c r="J33" s="27"/>
      <c r="K33" s="27"/>
      <c r="L33" s="214">
        <f t="shared" si="2"/>
        <v>142.82</v>
      </c>
    </row>
    <row r="34" spans="1:12" ht="15.75" x14ac:dyDescent="0.25">
      <c r="A34" s="213"/>
      <c r="B34" s="9"/>
      <c r="C34" s="8" t="s">
        <v>36</v>
      </c>
      <c r="D34" s="82"/>
      <c r="E34" s="8"/>
      <c r="F34" s="108"/>
      <c r="G34" s="27">
        <v>500</v>
      </c>
      <c r="H34" s="27"/>
      <c r="I34" s="27"/>
      <c r="J34" s="27"/>
      <c r="K34" s="27">
        <v>320</v>
      </c>
      <c r="L34" s="214">
        <f t="shared" si="2"/>
        <v>320</v>
      </c>
    </row>
    <row r="35" spans="1:12" ht="15.75" x14ac:dyDescent="0.25">
      <c r="A35" s="213"/>
      <c r="B35" s="9"/>
      <c r="C35" s="8" t="s">
        <v>31</v>
      </c>
      <c r="D35" s="82"/>
      <c r="E35" s="8"/>
      <c r="F35" s="108"/>
      <c r="G35" s="27">
        <v>500</v>
      </c>
      <c r="H35" s="27"/>
      <c r="I35" s="27"/>
      <c r="J35" s="27"/>
      <c r="K35" s="27">
        <v>320</v>
      </c>
      <c r="L35" s="214">
        <f t="shared" si="2"/>
        <v>320</v>
      </c>
    </row>
    <row r="36" spans="1:12" ht="15.75" x14ac:dyDescent="0.25">
      <c r="A36" s="213"/>
      <c r="B36" s="9"/>
      <c r="C36" s="216" t="s">
        <v>37</v>
      </c>
      <c r="D36" s="217"/>
      <c r="E36" s="216"/>
      <c r="F36" s="218"/>
      <c r="G36" s="219">
        <v>0</v>
      </c>
      <c r="H36" s="219"/>
      <c r="I36" s="219">
        <v>307.87</v>
      </c>
      <c r="J36" s="219"/>
      <c r="K36" s="219"/>
      <c r="L36" s="220">
        <f t="shared" si="2"/>
        <v>307.87</v>
      </c>
    </row>
    <row r="37" spans="1:12" ht="15.75" x14ac:dyDescent="0.25">
      <c r="A37" s="213"/>
      <c r="B37" s="9"/>
      <c r="C37" s="8" t="s">
        <v>39</v>
      </c>
      <c r="D37" s="82"/>
      <c r="E37" s="8"/>
      <c r="F37" s="108"/>
      <c r="G37" s="27">
        <v>400</v>
      </c>
      <c r="H37" s="27">
        <v>310.89999999999998</v>
      </c>
      <c r="I37" s="27"/>
      <c r="J37" s="27"/>
      <c r="K37" s="27"/>
      <c r="L37" s="214">
        <f t="shared" si="2"/>
        <v>310.89999999999998</v>
      </c>
    </row>
    <row r="38" spans="1:12" ht="15.75" x14ac:dyDescent="0.25">
      <c r="A38" s="213"/>
      <c r="B38" s="9"/>
      <c r="C38" s="8" t="s">
        <v>80</v>
      </c>
      <c r="D38" s="82">
        <v>50</v>
      </c>
      <c r="E38" s="8"/>
      <c r="F38" s="108"/>
      <c r="G38" s="27">
        <v>300</v>
      </c>
      <c r="H38" s="27">
        <v>180</v>
      </c>
      <c r="I38" s="27"/>
      <c r="J38" s="27"/>
      <c r="K38" s="27"/>
      <c r="L38" s="214">
        <f t="shared" si="2"/>
        <v>180</v>
      </c>
    </row>
    <row r="39" spans="1:12" ht="15.75" x14ac:dyDescent="0.25">
      <c r="A39" s="213"/>
      <c r="B39" s="9"/>
      <c r="C39" s="38" t="s">
        <v>3</v>
      </c>
      <c r="D39" s="89">
        <f>SUM(D31:D38)</f>
        <v>350</v>
      </c>
      <c r="E39" s="38"/>
      <c r="F39" s="116"/>
      <c r="G39" s="39">
        <f>SUM(G31:G38)</f>
        <v>5700</v>
      </c>
      <c r="H39" s="39">
        <f>H32+H37+H38</f>
        <v>1475.83</v>
      </c>
      <c r="I39" s="39">
        <f>SUM(I33:I36)</f>
        <v>450.69</v>
      </c>
      <c r="J39" s="39">
        <v>1128.49</v>
      </c>
      <c r="K39" s="39">
        <v>640</v>
      </c>
      <c r="L39" s="204">
        <f>H39+I39+J39+K39</f>
        <v>3695.01</v>
      </c>
    </row>
    <row r="40" spans="1:12" ht="15.75" x14ac:dyDescent="0.25">
      <c r="A40" s="213"/>
      <c r="B40" s="72" t="s">
        <v>38</v>
      </c>
      <c r="C40" s="8"/>
      <c r="D40" s="82"/>
      <c r="E40" s="8"/>
      <c r="F40" s="108"/>
      <c r="G40" s="27"/>
      <c r="H40" s="27"/>
      <c r="I40" s="27"/>
      <c r="J40" s="27"/>
      <c r="K40" s="27"/>
      <c r="L40" s="214">
        <f t="shared" si="2"/>
        <v>0</v>
      </c>
    </row>
    <row r="41" spans="1:12" ht="15.75" x14ac:dyDescent="0.25">
      <c r="A41" s="213"/>
      <c r="B41" s="73"/>
      <c r="C41" s="8" t="s">
        <v>33</v>
      </c>
      <c r="D41" s="82"/>
      <c r="E41" s="8"/>
      <c r="F41" s="108"/>
      <c r="G41" s="27">
        <v>2000</v>
      </c>
      <c r="H41" s="27"/>
      <c r="I41" s="27"/>
      <c r="J41" s="189">
        <v>1834.22</v>
      </c>
      <c r="K41" s="27"/>
      <c r="L41" s="214">
        <f t="shared" si="2"/>
        <v>1834.22</v>
      </c>
    </row>
    <row r="42" spans="1:12" ht="15.75" x14ac:dyDescent="0.25">
      <c r="A42" s="213"/>
      <c r="B42" s="73"/>
      <c r="C42" s="8" t="s">
        <v>34</v>
      </c>
      <c r="D42" s="82"/>
      <c r="E42" s="8"/>
      <c r="F42" s="108"/>
      <c r="G42" s="27">
        <v>1500</v>
      </c>
      <c r="H42" s="27">
        <v>1458.22</v>
      </c>
      <c r="I42" s="27"/>
      <c r="J42" s="27"/>
      <c r="K42" s="27"/>
      <c r="L42" s="214">
        <f t="shared" si="2"/>
        <v>1458.22</v>
      </c>
    </row>
    <row r="43" spans="1:12" ht="15.75" x14ac:dyDescent="0.25">
      <c r="A43" s="213"/>
      <c r="B43" s="73"/>
      <c r="C43" s="8" t="s">
        <v>40</v>
      </c>
      <c r="D43" s="82"/>
      <c r="E43" s="8"/>
      <c r="F43" s="108"/>
      <c r="G43" s="27">
        <v>500</v>
      </c>
      <c r="H43" s="27"/>
      <c r="I43" s="27">
        <v>400</v>
      </c>
      <c r="J43" s="27"/>
      <c r="K43" s="27"/>
      <c r="L43" s="214">
        <f t="shared" si="2"/>
        <v>400</v>
      </c>
    </row>
    <row r="44" spans="1:12" ht="15.75" x14ac:dyDescent="0.25">
      <c r="A44" s="213"/>
      <c r="B44" s="73"/>
      <c r="C44" s="8" t="s">
        <v>36</v>
      </c>
      <c r="D44" s="82"/>
      <c r="E44" s="8"/>
      <c r="F44" s="108"/>
      <c r="G44" s="27">
        <v>500</v>
      </c>
      <c r="H44" s="27"/>
      <c r="I44" s="27"/>
      <c r="J44" s="27"/>
      <c r="K44" s="27">
        <v>350</v>
      </c>
      <c r="L44" s="214">
        <f t="shared" si="2"/>
        <v>350</v>
      </c>
    </row>
    <row r="45" spans="1:12" ht="15.75" x14ac:dyDescent="0.25">
      <c r="A45" s="213"/>
      <c r="B45" s="73"/>
      <c r="C45" s="8" t="s">
        <v>31</v>
      </c>
      <c r="D45" s="82"/>
      <c r="E45" s="8"/>
      <c r="F45" s="108"/>
      <c r="G45" s="27">
        <v>500</v>
      </c>
      <c r="H45" s="27"/>
      <c r="I45" s="27"/>
      <c r="J45" s="27"/>
      <c r="K45" s="27">
        <v>350</v>
      </c>
      <c r="L45" s="214">
        <f t="shared" si="2"/>
        <v>350</v>
      </c>
    </row>
    <row r="46" spans="1:12" ht="15.75" x14ac:dyDescent="0.25">
      <c r="A46" s="213"/>
      <c r="B46" s="73"/>
      <c r="C46" s="216" t="s">
        <v>37</v>
      </c>
      <c r="D46" s="217"/>
      <c r="E46" s="216"/>
      <c r="F46" s="218"/>
      <c r="G46" s="219"/>
      <c r="H46" s="219"/>
      <c r="I46" s="219">
        <v>400</v>
      </c>
      <c r="J46" s="219"/>
      <c r="K46" s="219"/>
      <c r="L46" s="220">
        <f t="shared" si="2"/>
        <v>400</v>
      </c>
    </row>
    <row r="47" spans="1:12" ht="15.75" x14ac:dyDescent="0.25">
      <c r="A47" s="213"/>
      <c r="B47" s="73"/>
      <c r="C47" s="8" t="s">
        <v>39</v>
      </c>
      <c r="D47" s="82"/>
      <c r="E47" s="8"/>
      <c r="F47" s="108"/>
      <c r="G47" s="27">
        <v>500</v>
      </c>
      <c r="H47" s="27">
        <v>288</v>
      </c>
      <c r="I47" s="27"/>
      <c r="J47" s="27"/>
      <c r="K47" s="27"/>
      <c r="L47" s="214">
        <f t="shared" si="2"/>
        <v>288</v>
      </c>
    </row>
    <row r="48" spans="1:12" ht="15.75" x14ac:dyDescent="0.25">
      <c r="A48" s="213"/>
      <c r="B48" s="9"/>
      <c r="C48" s="8" t="s">
        <v>80</v>
      </c>
      <c r="D48" s="82">
        <f>190+70</f>
        <v>260</v>
      </c>
      <c r="E48" s="8"/>
      <c r="F48" s="108"/>
      <c r="G48" s="27">
        <v>300</v>
      </c>
      <c r="H48" s="27">
        <v>0</v>
      </c>
      <c r="I48" s="27"/>
      <c r="J48" s="27"/>
      <c r="K48" s="27"/>
      <c r="L48" s="214">
        <f t="shared" si="2"/>
        <v>0</v>
      </c>
    </row>
    <row r="49" spans="1:12" ht="15.75" x14ac:dyDescent="0.25">
      <c r="A49" s="213"/>
      <c r="B49" s="9"/>
      <c r="C49" s="38" t="s">
        <v>44</v>
      </c>
      <c r="D49" s="89">
        <f>SUM(D40:D48)</f>
        <v>260</v>
      </c>
      <c r="E49" s="38"/>
      <c r="F49" s="116"/>
      <c r="G49" s="39">
        <f>SUM(G40:G48)</f>
        <v>5800</v>
      </c>
      <c r="H49" s="39">
        <v>1458.22</v>
      </c>
      <c r="I49" s="39">
        <v>800</v>
      </c>
      <c r="J49" s="39">
        <v>1834.22</v>
      </c>
      <c r="K49" s="39">
        <v>700</v>
      </c>
      <c r="L49" s="204">
        <f t="shared" si="2"/>
        <v>4792.4400000000005</v>
      </c>
    </row>
    <row r="50" spans="1:12" ht="15.75" x14ac:dyDescent="0.25">
      <c r="A50" s="213"/>
      <c r="B50" s="72" t="s">
        <v>41</v>
      </c>
      <c r="C50" s="8"/>
      <c r="D50" s="82"/>
      <c r="E50" s="8"/>
      <c r="F50" s="108"/>
      <c r="G50" s="27"/>
      <c r="H50" s="27"/>
      <c r="I50" s="27"/>
      <c r="J50" s="27"/>
      <c r="K50" s="27"/>
      <c r="L50" s="214">
        <f t="shared" si="2"/>
        <v>0</v>
      </c>
    </row>
    <row r="51" spans="1:12" ht="15.75" x14ac:dyDescent="0.25">
      <c r="A51" s="213"/>
      <c r="B51" s="9"/>
      <c r="C51" s="8" t="s">
        <v>34</v>
      </c>
      <c r="D51" s="82">
        <v>0</v>
      </c>
      <c r="E51" s="8"/>
      <c r="F51" s="108"/>
      <c r="G51" s="160">
        <v>1000</v>
      </c>
      <c r="H51" s="160">
        <v>332.9</v>
      </c>
      <c r="I51" s="30"/>
      <c r="J51" s="30"/>
      <c r="K51" s="30"/>
      <c r="L51" s="214">
        <f t="shared" si="2"/>
        <v>332.9</v>
      </c>
    </row>
    <row r="52" spans="1:12" ht="15.75" x14ac:dyDescent="0.25">
      <c r="A52" s="213"/>
      <c r="B52" s="9"/>
      <c r="C52" s="8" t="s">
        <v>42</v>
      </c>
      <c r="D52" s="82">
        <v>90</v>
      </c>
      <c r="E52" s="8"/>
      <c r="F52" s="108"/>
      <c r="G52" s="30">
        <v>300</v>
      </c>
      <c r="H52" s="30"/>
      <c r="I52" s="30">
        <v>278.89999999999998</v>
      </c>
      <c r="J52" s="30"/>
      <c r="K52" s="30"/>
      <c r="L52" s="214">
        <f t="shared" si="2"/>
        <v>278.89999999999998</v>
      </c>
    </row>
    <row r="53" spans="1:12" ht="15.75" x14ac:dyDescent="0.25">
      <c r="A53" s="213"/>
      <c r="B53" s="9"/>
      <c r="C53" s="216" t="s">
        <v>37</v>
      </c>
      <c r="D53" s="217"/>
      <c r="E53" s="216"/>
      <c r="F53" s="218"/>
      <c r="G53" s="219"/>
      <c r="H53" s="219"/>
      <c r="I53" s="219">
        <v>317.22000000000003</v>
      </c>
      <c r="J53" s="219"/>
      <c r="K53" s="219"/>
      <c r="L53" s="220">
        <f t="shared" si="2"/>
        <v>317.22000000000003</v>
      </c>
    </row>
    <row r="54" spans="1:12" ht="15.75" x14ac:dyDescent="0.25">
      <c r="A54" s="213"/>
      <c r="B54" s="9"/>
      <c r="C54" s="8" t="s">
        <v>33</v>
      </c>
      <c r="D54" s="82">
        <v>100</v>
      </c>
      <c r="E54" s="8"/>
      <c r="F54" s="108"/>
      <c r="G54" s="30">
        <v>1600</v>
      </c>
      <c r="H54" s="30"/>
      <c r="I54" s="30"/>
      <c r="J54" s="30">
        <v>1508.49</v>
      </c>
      <c r="K54" s="30"/>
      <c r="L54" s="214">
        <f t="shared" si="2"/>
        <v>1508.49</v>
      </c>
    </row>
    <row r="55" spans="1:12" ht="15.75" x14ac:dyDescent="0.25">
      <c r="A55" s="213"/>
      <c r="B55" s="9"/>
      <c r="C55" s="8" t="s">
        <v>43</v>
      </c>
      <c r="D55" s="89">
        <f>SUM(D51:D54)</f>
        <v>190</v>
      </c>
      <c r="E55" s="38"/>
      <c r="F55" s="117"/>
      <c r="G55" s="30">
        <v>500</v>
      </c>
      <c r="H55" s="30"/>
      <c r="I55" s="30"/>
      <c r="J55" s="30"/>
      <c r="K55" s="30">
        <v>379</v>
      </c>
      <c r="L55" s="214">
        <f t="shared" si="2"/>
        <v>379</v>
      </c>
    </row>
    <row r="56" spans="1:12" ht="15.75" x14ac:dyDescent="0.25">
      <c r="A56" s="213"/>
      <c r="B56" s="9"/>
      <c r="C56" s="8" t="s">
        <v>32</v>
      </c>
      <c r="D56" s="82"/>
      <c r="E56" s="8"/>
      <c r="F56" s="108"/>
      <c r="G56" s="27">
        <v>300</v>
      </c>
      <c r="H56" s="27"/>
      <c r="I56" s="27"/>
      <c r="J56" s="27"/>
      <c r="K56" s="27">
        <v>213</v>
      </c>
      <c r="L56" s="214">
        <f t="shared" si="2"/>
        <v>213</v>
      </c>
    </row>
    <row r="57" spans="1:12" x14ac:dyDescent="0.3">
      <c r="A57" s="213"/>
      <c r="B57" s="237"/>
      <c r="C57" s="38" t="s">
        <v>3</v>
      </c>
      <c r="D57" s="82"/>
      <c r="E57" s="8"/>
      <c r="F57" s="116"/>
      <c r="G57" s="39">
        <f>SUM(G54:G56)</f>
        <v>2400</v>
      </c>
      <c r="H57" s="39">
        <v>332.9</v>
      </c>
      <c r="I57" s="39">
        <f>SUM(I51:I56)</f>
        <v>596.12</v>
      </c>
      <c r="J57" s="39">
        <f>SUM(J54:J56)</f>
        <v>1508.49</v>
      </c>
      <c r="K57" s="39">
        <v>592</v>
      </c>
      <c r="L57" s="204">
        <f t="shared" si="2"/>
        <v>3029.51</v>
      </c>
    </row>
    <row r="58" spans="1:12" x14ac:dyDescent="0.3">
      <c r="A58" s="213"/>
      <c r="B58" s="238" t="s">
        <v>86</v>
      </c>
      <c r="C58" s="178"/>
      <c r="D58" s="240"/>
      <c r="E58" s="178"/>
      <c r="F58" s="241"/>
      <c r="G58" s="188"/>
      <c r="H58" s="188"/>
      <c r="I58" s="188"/>
      <c r="J58" s="188"/>
      <c r="K58" s="188"/>
      <c r="L58" s="242"/>
    </row>
    <row r="59" spans="1:12" x14ac:dyDescent="0.3">
      <c r="A59" s="213"/>
      <c r="B59" s="239"/>
      <c r="C59" s="178" t="s">
        <v>34</v>
      </c>
      <c r="D59" s="240"/>
      <c r="E59" s="178"/>
      <c r="F59" s="241"/>
      <c r="G59" s="188">
        <v>1000</v>
      </c>
      <c r="H59" s="188">
        <v>876.22</v>
      </c>
      <c r="I59" s="188"/>
      <c r="J59" s="188"/>
      <c r="K59" s="188"/>
      <c r="L59" s="242">
        <v>876.22</v>
      </c>
    </row>
    <row r="60" spans="1:12" x14ac:dyDescent="0.3">
      <c r="A60" s="213"/>
      <c r="B60" s="237"/>
      <c r="C60" s="178" t="s">
        <v>87</v>
      </c>
      <c r="D60" s="240"/>
      <c r="E60" s="178"/>
      <c r="F60" s="241"/>
      <c r="G60" s="188">
        <v>1500</v>
      </c>
      <c r="H60" s="188"/>
      <c r="I60" s="188"/>
      <c r="J60" s="188"/>
      <c r="K60" s="188"/>
      <c r="L60" s="242"/>
    </row>
    <row r="61" spans="1:12" x14ac:dyDescent="0.3">
      <c r="A61" s="213"/>
      <c r="B61" s="237"/>
      <c r="C61" s="38" t="s">
        <v>3</v>
      </c>
      <c r="D61" s="82"/>
      <c r="E61" s="8"/>
      <c r="F61" s="116"/>
      <c r="G61" s="39">
        <v>2500</v>
      </c>
      <c r="H61" s="39">
        <v>876.22</v>
      </c>
      <c r="I61" s="39"/>
      <c r="J61" s="39"/>
      <c r="K61" s="39"/>
      <c r="L61" s="204"/>
    </row>
    <row r="62" spans="1:12" ht="15.75" x14ac:dyDescent="0.25">
      <c r="A62" s="213"/>
      <c r="B62" s="72" t="s">
        <v>45</v>
      </c>
      <c r="C62" s="8"/>
      <c r="D62" s="82">
        <v>288</v>
      </c>
      <c r="E62" s="8"/>
      <c r="F62" s="108"/>
      <c r="G62" s="27"/>
      <c r="H62" s="27"/>
      <c r="I62" s="27"/>
      <c r="J62" s="27"/>
      <c r="K62" s="27"/>
      <c r="L62" s="214">
        <f t="shared" si="2"/>
        <v>0</v>
      </c>
    </row>
    <row r="63" spans="1:12" ht="15.75" x14ac:dyDescent="0.25">
      <c r="A63" s="213"/>
      <c r="B63" s="9"/>
      <c r="C63" s="8" t="s">
        <v>35</v>
      </c>
      <c r="D63" s="82">
        <v>90</v>
      </c>
      <c r="E63" s="8"/>
      <c r="F63" s="108"/>
      <c r="G63" s="27">
        <v>600</v>
      </c>
      <c r="H63" s="27"/>
      <c r="I63" s="27"/>
      <c r="J63" s="27"/>
      <c r="K63" s="27">
        <v>570</v>
      </c>
      <c r="L63" s="214">
        <f t="shared" si="2"/>
        <v>570</v>
      </c>
    </row>
    <row r="64" spans="1:12" ht="15.75" x14ac:dyDescent="0.25">
      <c r="A64" s="213"/>
      <c r="B64" s="9"/>
      <c r="C64" s="8" t="s">
        <v>31</v>
      </c>
      <c r="D64" s="82">
        <v>0</v>
      </c>
      <c r="E64" s="8"/>
      <c r="F64" s="108"/>
      <c r="G64" s="27">
        <v>800</v>
      </c>
      <c r="H64" s="27"/>
      <c r="I64" s="27"/>
      <c r="J64" s="27"/>
      <c r="K64" s="27">
        <v>760</v>
      </c>
      <c r="L64" s="214">
        <f t="shared" si="2"/>
        <v>760</v>
      </c>
    </row>
    <row r="65" spans="1:12" ht="15.75" x14ac:dyDescent="0.25">
      <c r="A65" s="213"/>
      <c r="B65" s="9"/>
      <c r="C65" s="8" t="s">
        <v>32</v>
      </c>
      <c r="D65" s="89">
        <f>SUM(D62:D64)</f>
        <v>378</v>
      </c>
      <c r="E65" s="38"/>
      <c r="F65" s="117"/>
      <c r="G65" s="30">
        <v>1400</v>
      </c>
      <c r="H65" s="30"/>
      <c r="I65" s="30"/>
      <c r="J65" s="30"/>
      <c r="K65" s="188">
        <v>1330</v>
      </c>
      <c r="L65" s="214">
        <f t="shared" si="2"/>
        <v>1330</v>
      </c>
    </row>
    <row r="66" spans="1:12" ht="16.5" thickBot="1" x14ac:dyDescent="0.3">
      <c r="A66" s="213"/>
      <c r="B66" s="65"/>
      <c r="C66" s="122" t="s">
        <v>3</v>
      </c>
      <c r="D66" s="90"/>
      <c r="E66" s="31"/>
      <c r="F66" s="123"/>
      <c r="G66" s="126">
        <v>2800</v>
      </c>
      <c r="H66" s="184"/>
      <c r="I66" s="184"/>
      <c r="J66" s="184"/>
      <c r="K66" s="184"/>
      <c r="L66" s="204">
        <f t="shared" si="2"/>
        <v>0</v>
      </c>
    </row>
    <row r="67" spans="1:12" ht="15.75" x14ac:dyDescent="0.25">
      <c r="A67" s="68" t="s">
        <v>6</v>
      </c>
      <c r="B67" s="69"/>
      <c r="C67" s="185"/>
      <c r="D67" s="87" t="e">
        <f>#REF!+#REF!+D65+D55+D49+D39+#REF!</f>
        <v>#REF!</v>
      </c>
      <c r="E67" s="25"/>
      <c r="F67" s="114"/>
      <c r="G67" s="46">
        <f>G39+G49+G57+G61+G66</f>
        <v>19200</v>
      </c>
      <c r="H67" s="46">
        <f>H39+H49+H57+H61</f>
        <v>4143.17</v>
      </c>
      <c r="I67" s="46">
        <f>I39+I49+I57</f>
        <v>1846.81</v>
      </c>
      <c r="J67" s="46">
        <f>J39+J49+J57</f>
        <v>4471.2</v>
      </c>
      <c r="K67" s="46">
        <f>K39+K49+K57</f>
        <v>1932</v>
      </c>
      <c r="L67" s="204">
        <f>L39+L49+L57</f>
        <v>11516.960000000001</v>
      </c>
    </row>
    <row r="68" spans="1:12" ht="16.5" thickBot="1" x14ac:dyDescent="0.3">
      <c r="A68" s="70"/>
      <c r="B68" s="71"/>
      <c r="C68" s="187"/>
      <c r="D68" s="88"/>
      <c r="E68" s="15"/>
      <c r="F68" s="115"/>
      <c r="G68" s="37"/>
      <c r="H68" s="37"/>
      <c r="I68" s="37"/>
      <c r="J68" s="37"/>
      <c r="K68" s="37"/>
      <c r="L68" s="127"/>
    </row>
    <row r="69" spans="1:12" ht="16.5" thickBot="1" x14ac:dyDescent="0.3">
      <c r="A69" s="61"/>
      <c r="B69" s="134"/>
      <c r="C69" s="17"/>
      <c r="D69" s="35"/>
      <c r="E69" s="135"/>
      <c r="F69" s="136"/>
      <c r="G69" s="34"/>
      <c r="H69" s="34"/>
      <c r="I69" s="34"/>
      <c r="J69" s="34"/>
      <c r="K69" s="34"/>
      <c r="L69" s="203"/>
    </row>
    <row r="70" spans="1:12" ht="15.75" x14ac:dyDescent="0.25">
      <c r="A70" s="68" t="s">
        <v>9</v>
      </c>
      <c r="B70" s="69"/>
      <c r="C70" s="25"/>
      <c r="D70" s="94"/>
      <c r="E70" s="25"/>
      <c r="F70" s="114"/>
      <c r="G70" s="36"/>
      <c r="H70" s="36"/>
      <c r="I70" s="36"/>
      <c r="J70" s="36"/>
      <c r="K70" s="36"/>
      <c r="L70" s="186"/>
    </row>
    <row r="71" spans="1:12" ht="16.5" thickBot="1" x14ac:dyDescent="0.3">
      <c r="A71" s="70"/>
      <c r="B71" s="142"/>
      <c r="C71" s="124"/>
      <c r="D71" s="98"/>
      <c r="E71" s="124"/>
      <c r="F71" s="125"/>
      <c r="G71" s="143"/>
      <c r="H71" s="143"/>
      <c r="I71" s="143"/>
      <c r="J71" s="143"/>
      <c r="K71" s="143"/>
      <c r="L71" s="144"/>
    </row>
    <row r="72" spans="1:12" ht="15.75" x14ac:dyDescent="0.25">
      <c r="A72" s="137"/>
      <c r="B72" s="72" t="s">
        <v>56</v>
      </c>
      <c r="C72" s="16"/>
      <c r="D72" s="145"/>
      <c r="E72" s="16"/>
      <c r="F72" s="140"/>
      <c r="G72" s="141"/>
      <c r="H72" s="141"/>
      <c r="I72" s="141"/>
      <c r="J72" s="141"/>
      <c r="K72" s="141"/>
      <c r="L72" s="172"/>
    </row>
    <row r="73" spans="1:12" ht="15.75" x14ac:dyDescent="0.25">
      <c r="A73" s="137"/>
      <c r="B73" s="73" t="s">
        <v>48</v>
      </c>
      <c r="C73" s="16" t="s">
        <v>57</v>
      </c>
      <c r="D73" s="145"/>
      <c r="E73" s="16"/>
      <c r="F73" s="140"/>
      <c r="G73" s="141">
        <v>771</v>
      </c>
      <c r="H73" s="141"/>
      <c r="I73" s="141"/>
      <c r="J73" s="141"/>
      <c r="K73" s="141">
        <v>385</v>
      </c>
      <c r="L73" s="172">
        <f>H73+I73+J73+K73</f>
        <v>385</v>
      </c>
    </row>
    <row r="74" spans="1:12" ht="15.75" x14ac:dyDescent="0.25">
      <c r="A74" s="137"/>
      <c r="B74" s="73" t="s">
        <v>35</v>
      </c>
      <c r="C74" s="16"/>
      <c r="D74" s="145"/>
      <c r="E74" s="16"/>
      <c r="F74" s="140"/>
      <c r="G74" s="141">
        <v>900</v>
      </c>
      <c r="H74" s="141"/>
      <c r="I74" s="141">
        <v>819</v>
      </c>
      <c r="J74" s="141"/>
      <c r="K74" s="141"/>
      <c r="L74" s="172">
        <f>H74+I74+J74+K74</f>
        <v>819</v>
      </c>
    </row>
    <row r="75" spans="1:12" ht="15.75" x14ac:dyDescent="0.25">
      <c r="A75" s="137"/>
      <c r="B75" s="73"/>
      <c r="C75" s="38" t="s">
        <v>2</v>
      </c>
      <c r="D75" s="146"/>
      <c r="E75" s="38"/>
      <c r="F75" s="147"/>
      <c r="G75" s="148">
        <f>G73+G74</f>
        <v>1671</v>
      </c>
      <c r="H75" s="148"/>
      <c r="I75" s="148">
        <v>819</v>
      </c>
      <c r="J75" s="148"/>
      <c r="K75" s="148"/>
      <c r="L75" s="204">
        <f>L73+L74</f>
        <v>1204</v>
      </c>
    </row>
    <row r="76" spans="1:12" ht="15.75" x14ac:dyDescent="0.25">
      <c r="A76" s="137"/>
      <c r="B76" s="72" t="s">
        <v>13</v>
      </c>
      <c r="C76" s="16"/>
      <c r="D76" s="149"/>
      <c r="E76" s="16"/>
      <c r="F76" s="140"/>
      <c r="G76" s="141"/>
      <c r="H76" s="141"/>
      <c r="I76" s="141"/>
      <c r="J76" s="141">
        <v>506.49</v>
      </c>
      <c r="K76" s="141"/>
      <c r="L76" s="172">
        <f>H76+I76+J76+K76</f>
        <v>506.49</v>
      </c>
    </row>
    <row r="77" spans="1:12" ht="15.75" x14ac:dyDescent="0.25">
      <c r="A77" s="137"/>
      <c r="B77" s="73" t="s">
        <v>47</v>
      </c>
      <c r="C77" s="16" t="s">
        <v>12</v>
      </c>
      <c r="D77" s="149"/>
      <c r="E77" s="16"/>
      <c r="F77" s="140"/>
      <c r="G77" s="141">
        <v>100</v>
      </c>
      <c r="H77" s="141"/>
      <c r="I77" s="141"/>
      <c r="J77" s="141"/>
      <c r="K77" s="141"/>
      <c r="L77" s="172">
        <f t="shared" ref="L77:L86" si="3">H77+I77+J77+K77</f>
        <v>0</v>
      </c>
    </row>
    <row r="78" spans="1:12" ht="15.75" x14ac:dyDescent="0.25">
      <c r="A78" s="137"/>
      <c r="B78" s="73" t="s">
        <v>47</v>
      </c>
      <c r="C78" s="16" t="s">
        <v>14</v>
      </c>
      <c r="D78" s="149"/>
      <c r="E78" s="16"/>
      <c r="F78" s="140"/>
      <c r="G78" s="141">
        <v>30</v>
      </c>
      <c r="H78" s="141"/>
      <c r="I78" s="141"/>
      <c r="J78" s="141"/>
      <c r="K78" s="141"/>
      <c r="L78" s="172">
        <f t="shared" si="3"/>
        <v>0</v>
      </c>
    </row>
    <row r="79" spans="1:12" ht="15.75" x14ac:dyDescent="0.25">
      <c r="A79" s="137"/>
      <c r="B79" s="73" t="s">
        <v>47</v>
      </c>
      <c r="C79" s="16" t="s">
        <v>16</v>
      </c>
      <c r="D79" s="149"/>
      <c r="E79" s="16"/>
      <c r="F79" s="140"/>
      <c r="G79" s="141">
        <v>175</v>
      </c>
      <c r="H79" s="141"/>
      <c r="I79" s="141"/>
      <c r="J79" s="141"/>
      <c r="K79" s="141"/>
      <c r="L79" s="172">
        <f t="shared" si="3"/>
        <v>0</v>
      </c>
    </row>
    <row r="80" spans="1:12" ht="15.75" x14ac:dyDescent="0.25">
      <c r="A80" s="137"/>
      <c r="B80" s="73" t="s">
        <v>69</v>
      </c>
      <c r="C80" s="16" t="s">
        <v>70</v>
      </c>
      <c r="D80" s="149"/>
      <c r="E80" s="16"/>
      <c r="F80" s="140"/>
      <c r="G80" s="141"/>
      <c r="H80" s="141">
        <v>1434.89</v>
      </c>
      <c r="I80" s="141"/>
      <c r="J80" s="141"/>
      <c r="K80" s="141"/>
      <c r="L80" s="172">
        <f t="shared" si="3"/>
        <v>1434.89</v>
      </c>
    </row>
    <row r="81" spans="1:12" ht="15.75" x14ac:dyDescent="0.25">
      <c r="A81" s="137"/>
      <c r="B81" s="73" t="s">
        <v>69</v>
      </c>
      <c r="C81" s="16" t="s">
        <v>71</v>
      </c>
      <c r="D81" s="149"/>
      <c r="E81" s="16"/>
      <c r="F81" s="140"/>
      <c r="G81" s="159">
        <v>900</v>
      </c>
      <c r="H81" s="141"/>
      <c r="I81" s="141"/>
      <c r="J81" s="141"/>
      <c r="K81" s="141"/>
      <c r="L81" s="172">
        <f t="shared" si="3"/>
        <v>0</v>
      </c>
    </row>
    <row r="82" spans="1:12" ht="15.75" x14ac:dyDescent="0.25">
      <c r="A82" s="137"/>
      <c r="B82" s="73" t="s">
        <v>35</v>
      </c>
      <c r="C82" s="16" t="s">
        <v>75</v>
      </c>
      <c r="D82" s="149"/>
      <c r="E82" s="16"/>
      <c r="F82" s="140"/>
      <c r="G82" s="141"/>
      <c r="H82" s="141"/>
      <c r="I82" s="141">
        <v>81.900000000000006</v>
      </c>
      <c r="J82" s="141"/>
      <c r="K82" s="141"/>
      <c r="L82" s="172">
        <f t="shared" si="3"/>
        <v>81.900000000000006</v>
      </c>
    </row>
    <row r="83" spans="1:12" ht="15.75" x14ac:dyDescent="0.25">
      <c r="A83" s="137"/>
      <c r="B83" s="231" t="s">
        <v>35</v>
      </c>
      <c r="C83" s="232" t="s">
        <v>82</v>
      </c>
      <c r="D83" s="233"/>
      <c r="E83" s="232"/>
      <c r="F83" s="234"/>
      <c r="G83" s="161"/>
      <c r="H83" s="161"/>
      <c r="I83" s="161"/>
      <c r="J83" s="161"/>
      <c r="K83" s="161"/>
      <c r="L83" s="235">
        <f t="shared" si="3"/>
        <v>0</v>
      </c>
    </row>
    <row r="84" spans="1:12" s="4" customFormat="1" ht="15.75" x14ac:dyDescent="0.25">
      <c r="A84" s="137"/>
      <c r="B84" s="231" t="s">
        <v>35</v>
      </c>
      <c r="C84" s="232" t="s">
        <v>83</v>
      </c>
      <c r="D84" s="233"/>
      <c r="E84" s="232"/>
      <c r="F84" s="234"/>
      <c r="G84" s="161"/>
      <c r="H84" s="161"/>
      <c r="I84" s="161"/>
      <c r="J84" s="161"/>
      <c r="K84" s="161"/>
      <c r="L84" s="235">
        <f t="shared" si="3"/>
        <v>0</v>
      </c>
    </row>
    <row r="85" spans="1:12" ht="15.75" x14ac:dyDescent="0.25">
      <c r="A85" s="137"/>
      <c r="B85" s="73"/>
      <c r="C85" s="16"/>
      <c r="D85" s="139">
        <v>325.5</v>
      </c>
      <c r="E85" s="16"/>
      <c r="F85" s="140"/>
      <c r="G85" s="141"/>
      <c r="H85" s="141"/>
      <c r="I85" s="141"/>
      <c r="J85" s="141"/>
      <c r="K85" s="141"/>
      <c r="L85" s="172">
        <f t="shared" si="3"/>
        <v>0</v>
      </c>
    </row>
    <row r="86" spans="1:12" ht="15.75" x14ac:dyDescent="0.25">
      <c r="A86" s="137"/>
      <c r="B86" s="73"/>
      <c r="C86" s="16"/>
      <c r="D86" s="139">
        <v>20</v>
      </c>
      <c r="E86" s="16"/>
      <c r="F86" s="140"/>
      <c r="G86" s="141"/>
      <c r="H86" s="141"/>
      <c r="I86" s="141"/>
      <c r="J86" s="141"/>
      <c r="K86" s="141"/>
      <c r="L86" s="172">
        <f t="shared" si="3"/>
        <v>0</v>
      </c>
    </row>
    <row r="87" spans="1:12" ht="15.75" x14ac:dyDescent="0.25">
      <c r="A87" s="137"/>
      <c r="B87" s="73"/>
      <c r="C87" s="38" t="s">
        <v>44</v>
      </c>
      <c r="D87" s="150">
        <v>165</v>
      </c>
      <c r="E87" s="38"/>
      <c r="F87" s="147"/>
      <c r="G87" s="148">
        <f>SUM(G77:G86)</f>
        <v>1205</v>
      </c>
      <c r="H87" s="148"/>
      <c r="I87" s="148">
        <v>81.900000000000006</v>
      </c>
      <c r="J87" s="148"/>
      <c r="K87" s="148"/>
      <c r="L87" s="204">
        <f>L76+L80+L82</f>
        <v>2023.2800000000002</v>
      </c>
    </row>
    <row r="88" spans="1:12" ht="15.75" x14ac:dyDescent="0.25">
      <c r="A88" s="137"/>
      <c r="B88" s="72" t="s">
        <v>50</v>
      </c>
      <c r="C88" s="16"/>
      <c r="D88" s="139"/>
      <c r="E88" s="16"/>
      <c r="F88" s="140"/>
      <c r="G88" s="141"/>
      <c r="H88" s="141"/>
      <c r="I88" s="141"/>
      <c r="J88" s="141">
        <v>2.19</v>
      </c>
      <c r="K88" s="141"/>
      <c r="L88" s="172">
        <f>H88+I88+J88+K88</f>
        <v>2.19</v>
      </c>
    </row>
    <row r="89" spans="1:12" ht="15.75" x14ac:dyDescent="0.25">
      <c r="A89" s="137"/>
      <c r="B89" s="73" t="s">
        <v>47</v>
      </c>
      <c r="C89" s="16" t="s">
        <v>49</v>
      </c>
      <c r="D89" s="139"/>
      <c r="E89" s="16"/>
      <c r="F89" s="140"/>
      <c r="G89" s="141"/>
      <c r="H89" s="141"/>
      <c r="I89" s="230"/>
      <c r="J89" s="141"/>
      <c r="K89" s="141">
        <v>325</v>
      </c>
      <c r="L89" s="172">
        <f>H89+I89+J89+K89</f>
        <v>325</v>
      </c>
    </row>
    <row r="90" spans="1:12" ht="15.75" x14ac:dyDescent="0.25">
      <c r="A90" s="137"/>
      <c r="B90" s="73"/>
      <c r="C90" s="16" t="s">
        <v>51</v>
      </c>
      <c r="D90" s="139"/>
      <c r="E90" s="16"/>
      <c r="F90" s="140"/>
      <c r="G90" s="141"/>
      <c r="H90" s="141"/>
      <c r="I90" s="141"/>
      <c r="J90" s="141"/>
      <c r="K90" s="141"/>
      <c r="L90" s="172">
        <f t="shared" ref="L90:L100" si="4">H90+I90+J90+K90</f>
        <v>0</v>
      </c>
    </row>
    <row r="91" spans="1:12" ht="15.75" x14ac:dyDescent="0.25">
      <c r="A91" s="137"/>
      <c r="B91" s="73"/>
      <c r="C91" s="16" t="s">
        <v>74</v>
      </c>
      <c r="D91" s="139"/>
      <c r="E91" s="16"/>
      <c r="F91" s="140"/>
      <c r="G91" s="141"/>
      <c r="H91" s="141"/>
      <c r="I91" s="141">
        <v>88.83</v>
      </c>
      <c r="J91" s="141"/>
      <c r="K91" s="141">
        <v>94</v>
      </c>
      <c r="L91" s="172">
        <f t="shared" si="4"/>
        <v>182.82999999999998</v>
      </c>
    </row>
    <row r="92" spans="1:12" ht="15.75" x14ac:dyDescent="0.25">
      <c r="A92" s="137"/>
      <c r="B92" s="73"/>
      <c r="C92" s="38" t="s">
        <v>2</v>
      </c>
      <c r="D92" s="150">
        <f>146+250</f>
        <v>396</v>
      </c>
      <c r="E92" s="38"/>
      <c r="F92" s="147"/>
      <c r="G92" s="148">
        <f>SUM(D89:D91)</f>
        <v>0</v>
      </c>
      <c r="H92" s="148"/>
      <c r="I92" s="148">
        <v>88.83</v>
      </c>
      <c r="J92" s="148"/>
      <c r="K92" s="148">
        <v>419</v>
      </c>
      <c r="L92" s="204">
        <f t="shared" si="4"/>
        <v>507.83</v>
      </c>
    </row>
    <row r="93" spans="1:12" ht="15.75" x14ac:dyDescent="0.25">
      <c r="A93" s="137"/>
      <c r="B93" s="73"/>
      <c r="C93" s="178"/>
      <c r="D93" s="179"/>
      <c r="E93" s="178"/>
      <c r="F93" s="180"/>
      <c r="G93" s="181"/>
      <c r="H93" s="181"/>
      <c r="I93" s="181"/>
      <c r="J93" s="141">
        <v>131.25</v>
      </c>
      <c r="K93" s="181"/>
      <c r="L93" s="172">
        <f t="shared" si="4"/>
        <v>131.25</v>
      </c>
    </row>
    <row r="94" spans="1:12" ht="15.75" x14ac:dyDescent="0.25">
      <c r="A94" s="137"/>
      <c r="B94" s="72" t="s">
        <v>10</v>
      </c>
      <c r="C94" s="16" t="s">
        <v>73</v>
      </c>
      <c r="D94" s="139"/>
      <c r="E94" s="16"/>
      <c r="F94" s="140"/>
      <c r="G94" s="159">
        <v>800</v>
      </c>
      <c r="H94" s="141"/>
      <c r="I94" s="141"/>
      <c r="J94" s="141"/>
      <c r="K94" s="141"/>
      <c r="L94" s="172">
        <f t="shared" si="4"/>
        <v>0</v>
      </c>
    </row>
    <row r="95" spans="1:12" ht="15.75" x14ac:dyDescent="0.25">
      <c r="A95" s="137"/>
      <c r="B95" s="72"/>
      <c r="C95" s="16" t="s">
        <v>81</v>
      </c>
      <c r="D95" s="139"/>
      <c r="E95" s="16"/>
      <c r="F95" s="140"/>
      <c r="G95" s="159">
        <v>100</v>
      </c>
      <c r="H95" s="141"/>
      <c r="I95" s="141"/>
      <c r="J95" s="141"/>
      <c r="K95" s="141"/>
      <c r="L95" s="172"/>
    </row>
    <row r="96" spans="1:12" ht="15.75" x14ac:dyDescent="0.25">
      <c r="A96" s="137"/>
      <c r="B96" s="72"/>
      <c r="C96" s="16" t="s">
        <v>72</v>
      </c>
      <c r="D96" s="139"/>
      <c r="E96" s="16"/>
      <c r="F96" s="140"/>
      <c r="G96" s="159">
        <v>600</v>
      </c>
      <c r="H96" s="141"/>
      <c r="I96" s="141"/>
      <c r="J96" s="141"/>
      <c r="K96" s="141"/>
      <c r="L96" s="172">
        <f t="shared" si="4"/>
        <v>0</v>
      </c>
    </row>
    <row r="97" spans="1:12" ht="15.75" x14ac:dyDescent="0.25">
      <c r="A97" s="137"/>
      <c r="B97" s="73"/>
      <c r="C97" s="16" t="s">
        <v>52</v>
      </c>
      <c r="D97" s="139"/>
      <c r="E97" s="16"/>
      <c r="F97" s="140"/>
      <c r="G97" s="141">
        <v>200</v>
      </c>
      <c r="H97" s="141"/>
      <c r="I97" s="141"/>
      <c r="J97" s="141"/>
      <c r="K97" s="141"/>
      <c r="L97" s="172">
        <f t="shared" si="4"/>
        <v>0</v>
      </c>
    </row>
    <row r="98" spans="1:12" ht="15.75" x14ac:dyDescent="0.25">
      <c r="A98" s="137"/>
      <c r="B98" s="73"/>
      <c r="C98" s="16" t="s">
        <v>53</v>
      </c>
      <c r="D98" s="139"/>
      <c r="E98" s="16"/>
      <c r="F98" s="140"/>
      <c r="G98" s="141">
        <v>500</v>
      </c>
      <c r="H98" s="141"/>
      <c r="I98" s="141"/>
      <c r="J98" s="141"/>
      <c r="K98" s="141"/>
      <c r="L98" s="172">
        <f t="shared" si="4"/>
        <v>0</v>
      </c>
    </row>
    <row r="99" spans="1:12" ht="15.75" x14ac:dyDescent="0.25">
      <c r="A99" s="137"/>
      <c r="B99" s="73"/>
      <c r="C99" s="16" t="s">
        <v>54</v>
      </c>
      <c r="D99" s="139"/>
      <c r="E99" s="16"/>
      <c r="F99" s="140"/>
      <c r="G99" s="141">
        <v>220</v>
      </c>
      <c r="H99" s="141"/>
      <c r="I99" s="141"/>
      <c r="J99" s="141"/>
      <c r="K99" s="141"/>
      <c r="L99" s="172">
        <f t="shared" si="4"/>
        <v>0</v>
      </c>
    </row>
    <row r="100" spans="1:12" ht="16.5" thickBot="1" x14ac:dyDescent="0.3">
      <c r="A100" s="137"/>
      <c r="B100" s="73"/>
      <c r="C100" s="122" t="s">
        <v>2</v>
      </c>
      <c r="D100" s="182"/>
      <c r="E100" s="122"/>
      <c r="F100" s="183"/>
      <c r="G100" s="184">
        <f>SUM(G97:G99)</f>
        <v>920</v>
      </c>
      <c r="H100" s="184"/>
      <c r="I100" s="184"/>
      <c r="J100" s="148"/>
      <c r="K100" s="184"/>
      <c r="L100" s="204">
        <f t="shared" si="4"/>
        <v>0</v>
      </c>
    </row>
    <row r="101" spans="1:12" ht="15.75" x14ac:dyDescent="0.25">
      <c r="A101" s="68" t="s">
        <v>11</v>
      </c>
      <c r="B101" s="142"/>
      <c r="C101" s="185"/>
      <c r="D101" s="87">
        <f>SUM(D77:D100)</f>
        <v>906.5</v>
      </c>
      <c r="E101" s="25"/>
      <c r="F101" s="114"/>
      <c r="G101" s="36">
        <f>G87+G92+G100</f>
        <v>2125</v>
      </c>
      <c r="H101" s="36"/>
      <c r="I101" s="36"/>
      <c r="J101" s="143"/>
      <c r="K101" s="36"/>
      <c r="L101" s="186">
        <f>L75+L87+L92</f>
        <v>3735.11</v>
      </c>
    </row>
    <row r="102" spans="1:12" ht="16.5" thickBot="1" x14ac:dyDescent="0.3">
      <c r="A102" s="70"/>
      <c r="B102" s="71"/>
      <c r="C102" s="187"/>
      <c r="D102" s="88"/>
      <c r="E102" s="15"/>
      <c r="F102" s="115"/>
      <c r="G102" s="37"/>
      <c r="H102" s="37"/>
      <c r="I102" s="37"/>
      <c r="J102" s="37"/>
      <c r="K102" s="37"/>
      <c r="L102" s="127"/>
    </row>
    <row r="103" spans="1:12" ht="16.5" thickBot="1" x14ac:dyDescent="0.3">
      <c r="A103" s="137"/>
      <c r="B103" s="134"/>
      <c r="C103" s="135"/>
      <c r="D103" s="93"/>
      <c r="E103" s="135"/>
      <c r="F103" s="136"/>
      <c r="G103" s="34"/>
      <c r="H103" s="34"/>
      <c r="I103" s="34"/>
      <c r="J103" s="34"/>
      <c r="K103" s="34"/>
      <c r="L103" s="205"/>
    </row>
    <row r="104" spans="1:12" ht="15.75" x14ac:dyDescent="0.25">
      <c r="A104" s="57" t="s">
        <v>55</v>
      </c>
      <c r="B104" s="58"/>
      <c r="C104" s="11"/>
      <c r="D104" s="91"/>
      <c r="E104" s="11"/>
      <c r="F104" s="111"/>
      <c r="G104" s="32"/>
      <c r="H104" s="32"/>
      <c r="I104" s="32"/>
      <c r="J104" s="32"/>
      <c r="K104" s="32"/>
      <c r="L104" s="168"/>
    </row>
    <row r="105" spans="1:12" ht="16.5" thickBot="1" x14ac:dyDescent="0.3">
      <c r="A105" s="59"/>
      <c r="B105" s="60"/>
      <c r="C105" s="12"/>
      <c r="D105" s="92"/>
      <c r="E105" s="12"/>
      <c r="F105" s="112"/>
      <c r="G105" s="33"/>
      <c r="H105" s="132"/>
      <c r="I105" s="132"/>
      <c r="J105" s="132"/>
      <c r="K105" s="132"/>
      <c r="L105" s="169"/>
    </row>
    <row r="106" spans="1:12" ht="15.75" x14ac:dyDescent="0.25">
      <c r="A106" s="137"/>
      <c r="B106" s="74"/>
      <c r="C106" s="41"/>
      <c r="D106" s="128" t="s">
        <v>15</v>
      </c>
      <c r="E106" s="41"/>
      <c r="F106" s="118"/>
      <c r="G106" s="129"/>
      <c r="H106" s="129"/>
      <c r="I106" s="129"/>
      <c r="J106" s="129"/>
      <c r="K106" s="129"/>
      <c r="L106" s="171"/>
    </row>
    <row r="107" spans="1:12" ht="15.75" x14ac:dyDescent="0.25">
      <c r="A107" s="137"/>
      <c r="B107" s="75" t="s">
        <v>60</v>
      </c>
      <c r="C107" s="16"/>
      <c r="D107" s="81"/>
      <c r="E107" s="16"/>
      <c r="F107" s="117"/>
      <c r="G107" s="30"/>
      <c r="H107" s="188"/>
      <c r="I107" s="30"/>
      <c r="J107" s="30"/>
      <c r="K107" s="30"/>
      <c r="L107" s="172"/>
    </row>
    <row r="108" spans="1:12" ht="15.75" x14ac:dyDescent="0.25">
      <c r="A108" s="137"/>
      <c r="B108" s="73" t="s">
        <v>34</v>
      </c>
      <c r="C108" s="16"/>
      <c r="D108" s="81">
        <v>0</v>
      </c>
      <c r="E108" s="16"/>
      <c r="F108" s="117"/>
      <c r="G108" s="160">
        <v>6684.21</v>
      </c>
      <c r="H108" s="221">
        <v>5347.37</v>
      </c>
      <c r="I108" s="30"/>
      <c r="J108" s="30"/>
      <c r="K108" s="30"/>
      <c r="L108" s="172"/>
    </row>
    <row r="109" spans="1:12" ht="15.75" x14ac:dyDescent="0.25">
      <c r="A109" s="137"/>
      <c r="B109" s="73" t="s">
        <v>35</v>
      </c>
      <c r="C109" s="16"/>
      <c r="D109" s="81">
        <f>81-75</f>
        <v>6</v>
      </c>
      <c r="E109" s="16"/>
      <c r="F109" s="117"/>
      <c r="G109" s="30">
        <v>1500</v>
      </c>
      <c r="H109" s="30"/>
      <c r="I109" s="30">
        <v>961.56</v>
      </c>
      <c r="J109" s="30"/>
      <c r="K109" s="30"/>
      <c r="L109" s="172"/>
    </row>
    <row r="110" spans="1:12" ht="15.75" x14ac:dyDescent="0.25">
      <c r="A110" s="137"/>
      <c r="B110" s="73" t="s">
        <v>33</v>
      </c>
      <c r="C110" s="16"/>
      <c r="D110" s="81">
        <f>150-90</f>
        <v>60</v>
      </c>
      <c r="E110" s="16"/>
      <c r="F110" s="117"/>
      <c r="G110" s="30">
        <v>8000</v>
      </c>
      <c r="H110" s="30"/>
      <c r="I110" s="30"/>
      <c r="J110" s="190">
        <v>7020</v>
      </c>
      <c r="K110" s="30"/>
      <c r="L110" s="172"/>
    </row>
    <row r="111" spans="1:12" ht="15.75" x14ac:dyDescent="0.25">
      <c r="A111" s="137"/>
      <c r="B111" s="73" t="s">
        <v>85</v>
      </c>
      <c r="C111" s="16"/>
      <c r="D111" s="81"/>
      <c r="E111" s="16"/>
      <c r="F111" s="117"/>
      <c r="G111" s="30"/>
      <c r="H111" s="30">
        <v>1521.9</v>
      </c>
      <c r="I111" s="30"/>
      <c r="J111" s="190"/>
      <c r="K111" s="30"/>
      <c r="L111" s="172"/>
    </row>
    <row r="112" spans="1:12" ht="15.75" x14ac:dyDescent="0.25">
      <c r="A112" s="137"/>
      <c r="B112" s="73" t="s">
        <v>47</v>
      </c>
      <c r="C112" s="16"/>
      <c r="D112" s="81">
        <f>124-116</f>
        <v>8</v>
      </c>
      <c r="E112" s="16"/>
      <c r="F112" s="117"/>
      <c r="G112" s="30">
        <v>1500</v>
      </c>
      <c r="H112" s="30"/>
      <c r="I112" s="30"/>
      <c r="J112" s="30"/>
      <c r="K112" s="30">
        <v>1500</v>
      </c>
      <c r="L112" s="172"/>
    </row>
    <row r="113" spans="1:12" ht="16.5" thickBot="1" x14ac:dyDescent="0.3">
      <c r="A113" s="137"/>
      <c r="B113" s="134"/>
      <c r="C113" s="130" t="s">
        <v>2</v>
      </c>
      <c r="D113" s="97"/>
      <c r="E113" s="130"/>
      <c r="F113" s="131"/>
      <c r="G113" s="132"/>
      <c r="H113" s="132"/>
      <c r="I113" s="132"/>
      <c r="J113" s="132"/>
      <c r="K113" s="132"/>
      <c r="L113" s="169"/>
    </row>
    <row r="114" spans="1:12" ht="15.75" x14ac:dyDescent="0.25">
      <c r="A114" s="57" t="s">
        <v>0</v>
      </c>
      <c r="B114" s="57"/>
      <c r="C114" s="42"/>
      <c r="D114" s="95" t="e">
        <f>#REF!+#REF!+#REF!+#REF!+#REF!+#REF!+#REF!+#REF!+#REF!</f>
        <v>#REF!</v>
      </c>
      <c r="E114" s="42"/>
      <c r="F114" s="119"/>
      <c r="G114" s="43"/>
      <c r="H114" s="43"/>
      <c r="I114" s="43"/>
      <c r="J114" s="43"/>
      <c r="K114" s="43"/>
      <c r="L114" s="177">
        <f>I109+J110+K112+H111</f>
        <v>11003.46</v>
      </c>
    </row>
    <row r="115" spans="1:12" ht="16.5" thickBot="1" x14ac:dyDescent="0.3">
      <c r="A115" s="59"/>
      <c r="B115" s="76"/>
      <c r="C115" s="12"/>
      <c r="D115" s="86"/>
      <c r="E115" s="12"/>
      <c r="F115" s="112"/>
      <c r="G115" s="33"/>
      <c r="H115" s="33"/>
      <c r="I115" s="33"/>
      <c r="J115" s="33"/>
      <c r="K115" s="33"/>
      <c r="L115" s="175"/>
    </row>
    <row r="116" spans="1:12" ht="16.5" thickBot="1" x14ac:dyDescent="0.3">
      <c r="A116" s="162"/>
      <c r="B116" s="163"/>
      <c r="C116" s="164"/>
      <c r="D116" s="165"/>
      <c r="E116" s="164"/>
      <c r="F116" s="166"/>
      <c r="G116" s="167"/>
      <c r="H116" s="167"/>
      <c r="I116" s="167"/>
      <c r="J116" s="34"/>
      <c r="K116" s="167"/>
      <c r="L116" s="206"/>
    </row>
    <row r="117" spans="1:12" ht="15.75" x14ac:dyDescent="0.25">
      <c r="A117" s="68" t="s">
        <v>68</v>
      </c>
      <c r="B117" s="69"/>
      <c r="C117" s="25"/>
      <c r="D117" s="96" t="e">
        <f>D114-D101-#REF!-D67-D25</f>
        <v>#REF!</v>
      </c>
      <c r="E117" s="25"/>
      <c r="F117" s="114"/>
      <c r="G117" s="46"/>
      <c r="H117" s="46"/>
      <c r="I117" s="46"/>
      <c r="J117" s="36"/>
      <c r="K117" s="46"/>
      <c r="L117" s="176"/>
    </row>
    <row r="118" spans="1:12" ht="16.5" thickBot="1" x14ac:dyDescent="0.3">
      <c r="A118" s="78"/>
      <c r="B118" s="71"/>
      <c r="C118" s="15"/>
      <c r="D118" s="88"/>
      <c r="E118" s="15"/>
      <c r="F118" s="115"/>
      <c r="G118" s="37"/>
      <c r="H118" s="37"/>
      <c r="I118" s="37"/>
      <c r="J118" s="37"/>
      <c r="K118" s="37"/>
      <c r="L118" s="127"/>
    </row>
    <row r="119" spans="1:12" ht="15.75" x14ac:dyDescent="0.25">
      <c r="A119" s="137"/>
      <c r="B119" s="134"/>
      <c r="C119" s="135"/>
      <c r="D119" s="138"/>
      <c r="E119" s="135"/>
      <c r="F119" s="136"/>
      <c r="G119" s="34"/>
      <c r="H119" s="34"/>
      <c r="I119" s="34"/>
      <c r="J119" s="194"/>
      <c r="K119" s="34"/>
      <c r="L119" s="205"/>
    </row>
    <row r="120" spans="1:12" ht="15.75" x14ac:dyDescent="0.25">
      <c r="A120" s="170"/>
      <c r="B120" s="222"/>
      <c r="C120" s="40"/>
      <c r="D120" s="29"/>
      <c r="E120" s="40"/>
      <c r="F120" s="154"/>
      <c r="G120" s="155"/>
      <c r="H120" s="224"/>
      <c r="I120" s="141"/>
      <c r="J120" s="192"/>
      <c r="K120" s="141"/>
      <c r="L120" s="172">
        <f>H120+I120+J120+K120</f>
        <v>0</v>
      </c>
    </row>
    <row r="121" spans="1:12" ht="15.75" x14ac:dyDescent="0.25">
      <c r="A121" s="170"/>
      <c r="B121" s="223" t="s">
        <v>34</v>
      </c>
      <c r="C121" s="40"/>
      <c r="D121" s="29">
        <v>0</v>
      </c>
      <c r="E121" s="40"/>
      <c r="F121" s="154"/>
      <c r="G121" s="155"/>
      <c r="H121" s="225">
        <v>1890.15</v>
      </c>
      <c r="I121" s="141"/>
      <c r="J121" s="181"/>
      <c r="K121" s="141"/>
      <c r="L121" s="172">
        <f t="shared" ref="L121:L124" si="5">H121+I121+J121+K121</f>
        <v>1890.15</v>
      </c>
    </row>
    <row r="122" spans="1:12" ht="15.75" x14ac:dyDescent="0.25">
      <c r="A122" s="170"/>
      <c r="B122" s="223" t="s">
        <v>76</v>
      </c>
      <c r="C122" s="40"/>
      <c r="D122" s="29"/>
      <c r="E122" s="40"/>
      <c r="F122" s="154"/>
      <c r="G122" s="155"/>
      <c r="H122" s="226"/>
      <c r="I122" s="141"/>
      <c r="J122" s="195">
        <v>84.1</v>
      </c>
      <c r="K122" s="141"/>
      <c r="L122" s="172">
        <f t="shared" si="5"/>
        <v>84.1</v>
      </c>
    </row>
    <row r="123" spans="1:12" ht="15.75" x14ac:dyDescent="0.25">
      <c r="A123" s="170"/>
      <c r="B123" s="223" t="s">
        <v>35</v>
      </c>
      <c r="C123" s="40"/>
      <c r="D123" s="29">
        <f>81-75</f>
        <v>6</v>
      </c>
      <c r="E123" s="40"/>
      <c r="F123" s="154"/>
      <c r="G123" s="155"/>
      <c r="H123" s="224"/>
      <c r="I123" s="141">
        <v>359</v>
      </c>
      <c r="J123" s="193"/>
      <c r="K123" s="141"/>
      <c r="L123" s="172">
        <f t="shared" si="5"/>
        <v>359</v>
      </c>
    </row>
    <row r="124" spans="1:12" ht="15.75" x14ac:dyDescent="0.25">
      <c r="A124" s="170"/>
      <c r="B124" s="223" t="s">
        <v>47</v>
      </c>
      <c r="C124" s="40"/>
      <c r="D124" s="29">
        <f>124-116</f>
        <v>8</v>
      </c>
      <c r="E124" s="40"/>
      <c r="F124" s="154"/>
      <c r="G124" s="155"/>
      <c r="H124" s="224"/>
      <c r="I124" s="141"/>
      <c r="J124" s="181"/>
      <c r="K124" s="141">
        <v>3500</v>
      </c>
      <c r="L124" s="172">
        <f t="shared" si="5"/>
        <v>3500</v>
      </c>
    </row>
    <row r="125" spans="1:12" ht="16.5" thickBot="1" x14ac:dyDescent="0.3">
      <c r="A125" s="170"/>
      <c r="B125" s="73"/>
      <c r="C125" s="227" t="s">
        <v>2</v>
      </c>
      <c r="D125" s="228"/>
      <c r="E125" s="227"/>
      <c r="F125" s="229"/>
      <c r="G125" s="191"/>
      <c r="H125" s="155"/>
      <c r="I125" s="155"/>
      <c r="J125" s="191"/>
      <c r="K125" s="155"/>
      <c r="L125" s="173">
        <f>SUM(L120:L124)</f>
        <v>5833.25</v>
      </c>
    </row>
    <row r="126" spans="1:12" ht="16.5" hidden="1" thickBot="1" x14ac:dyDescent="0.3">
      <c r="A126" s="133" t="s">
        <v>0</v>
      </c>
      <c r="B126" s="133"/>
      <c r="C126" s="151"/>
      <c r="D126" s="99" t="e">
        <f>#REF!+#REF!+#REF!+#REF!+#REF!+#REF!+#REF!+#REF!+#REF!</f>
        <v>#REF!</v>
      </c>
      <c r="E126" s="151"/>
      <c r="F126" s="152"/>
      <c r="G126" s="153"/>
      <c r="H126" s="153"/>
      <c r="I126" s="153"/>
      <c r="J126" s="153"/>
      <c r="K126" s="153"/>
      <c r="L126" s="174"/>
    </row>
    <row r="127" spans="1:12" ht="15.75" x14ac:dyDescent="0.25">
      <c r="A127" s="133" t="s">
        <v>0</v>
      </c>
      <c r="B127" s="57"/>
      <c r="C127" s="42"/>
      <c r="D127" s="95"/>
      <c r="E127" s="42"/>
      <c r="F127" s="119"/>
      <c r="G127" s="43"/>
      <c r="H127" s="43"/>
      <c r="I127" s="43"/>
      <c r="J127" s="43"/>
      <c r="K127" s="43"/>
      <c r="L127" s="177"/>
    </row>
    <row r="128" spans="1:12" ht="16.5" thickBot="1" x14ac:dyDescent="0.3">
      <c r="A128" s="59"/>
      <c r="B128" s="76"/>
      <c r="C128" s="12"/>
      <c r="D128" s="86"/>
      <c r="E128" s="12"/>
      <c r="F128" s="112"/>
      <c r="G128" s="33"/>
      <c r="H128" s="33"/>
      <c r="I128" s="33"/>
      <c r="J128" s="33"/>
      <c r="K128" s="33"/>
      <c r="L128" s="175"/>
    </row>
    <row r="129" spans="1:12" ht="15.75" x14ac:dyDescent="0.25">
      <c r="A129" s="77"/>
      <c r="B129" s="77"/>
      <c r="C129" s="44"/>
      <c r="D129" s="35"/>
      <c r="E129" s="44"/>
      <c r="F129" s="120"/>
      <c r="G129" s="45"/>
      <c r="H129" s="45"/>
      <c r="I129" s="45"/>
      <c r="J129" s="45"/>
      <c r="K129" s="45"/>
      <c r="L129" s="45"/>
    </row>
    <row r="132" spans="1:12" x14ac:dyDescent="0.3">
      <c r="G132" s="6"/>
      <c r="H132" s="6"/>
      <c r="I132" s="6"/>
      <c r="J132" s="6"/>
      <c r="K132" s="6"/>
      <c r="L132" s="6"/>
    </row>
    <row r="139" spans="1:12" x14ac:dyDescent="0.3">
      <c r="G139" s="6"/>
      <c r="H139" s="6"/>
      <c r="I139" s="6"/>
      <c r="J139" s="6"/>
      <c r="K139" s="6"/>
      <c r="L139" s="6"/>
    </row>
    <row r="140" spans="1:12" x14ac:dyDescent="0.3">
      <c r="A140" s="3"/>
      <c r="B140" s="7"/>
      <c r="C140" s="3"/>
      <c r="E140" s="3"/>
      <c r="F140" s="121"/>
      <c r="G140" s="6"/>
      <c r="H140" s="6"/>
      <c r="I140" s="6"/>
      <c r="J140" s="6"/>
      <c r="K140" s="6"/>
      <c r="L140" s="6"/>
    </row>
    <row r="144" spans="1:12" x14ac:dyDescent="0.3">
      <c r="G144" s="6"/>
      <c r="H144" s="6"/>
      <c r="I144" s="6"/>
      <c r="J144" s="6"/>
      <c r="K144" s="6"/>
      <c r="L144" s="6"/>
    </row>
    <row r="145" spans="1:12" x14ac:dyDescent="0.3">
      <c r="A145" s="3"/>
      <c r="B145" s="7"/>
      <c r="C145" s="3"/>
      <c r="E145" s="3"/>
      <c r="F145" s="121"/>
      <c r="G145" s="6"/>
      <c r="H145" s="6"/>
      <c r="I145" s="6"/>
      <c r="J145" s="6"/>
      <c r="K145" s="6"/>
      <c r="L145" s="6"/>
    </row>
    <row r="149" spans="1:12" x14ac:dyDescent="0.3">
      <c r="G149" s="6"/>
      <c r="H149" s="6"/>
      <c r="I149" s="6"/>
      <c r="J149" s="6"/>
      <c r="K149" s="6"/>
      <c r="L149" s="6"/>
    </row>
    <row r="154" spans="1:12" x14ac:dyDescent="0.3">
      <c r="G154" s="6"/>
      <c r="H154" s="6"/>
      <c r="I154" s="6"/>
      <c r="J154" s="6"/>
      <c r="K154" s="6"/>
      <c r="L154" s="6"/>
    </row>
  </sheetData>
  <pageMargins left="0.25" right="0.25" top="0.75" bottom="0.2" header="0.3" footer="0.3"/>
  <pageSetup scale="71" fitToHeight="3" orientation="portrait" r:id="rId1"/>
  <rowBreaks count="2" manualBreakCount="2">
    <brk id="26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Daryl Drozda</cp:lastModifiedBy>
  <cp:lastPrinted>2017-05-23T21:14:09Z</cp:lastPrinted>
  <dcterms:created xsi:type="dcterms:W3CDTF">2016-02-26T23:33:41Z</dcterms:created>
  <dcterms:modified xsi:type="dcterms:W3CDTF">2019-07-10T00:59:03Z</dcterms:modified>
</cp:coreProperties>
</file>